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325"/>
  <workbookPr defaultThemeVersion="166925"/>
  <mc:AlternateContent xmlns:mc="http://schemas.openxmlformats.org/markup-compatibility/2006">
    <mc:Choice Requires="x15">
      <x15ac:absPath xmlns:x15ac="http://schemas.microsoft.com/office/spreadsheetml/2010/11/ac" url="C:\Users\mura01\Google ドライブ\PIC32MX\20191206_PIC32MX_USBMSC_Driver_sample\"/>
    </mc:Choice>
  </mc:AlternateContent>
  <xr:revisionPtr revIDLastSave="0" documentId="13_ncr:1_{1F537CC8-7F09-468D-93A0-85CC8470E7E6}" xr6:coauthVersionLast="45" xr6:coauthVersionMax="45" xr10:uidLastSave="{00000000-0000-0000-0000-000000000000}"/>
  <bookViews>
    <workbookView xWindow="165" yWindow="705" windowWidth="26385" windowHeight="15495" tabRatio="500" activeTab="1" xr2:uid="{00000000-000D-0000-FFFF-FFFF00000000}"/>
  </bookViews>
  <sheets>
    <sheet name="CPU" sheetId="1" r:id="rId1"/>
    <sheet name="Oscillator Control" sheetId="12" r:id="rId2"/>
    <sheet name="OTGレジスタ比較" sheetId="15" r:id="rId3"/>
    <sheet name="USB通信と各種設定概要" sheetId="8" r:id="rId4"/>
    <sheet name="Config" sheetId="13" r:id="rId5"/>
    <sheet name="参考回路図" sheetId="4" r:id="rId6"/>
    <sheet name="USB割込みについて" sheetId="11" r:id="rId7"/>
    <sheet name="vUSBMSC_vSCSI概要" sheetId="10" r:id="rId8"/>
    <sheet name="USB概要" sheetId="5" r:id="rId9"/>
    <sheet name="USB通信ディスクリプタ＆初期化" sheetId="6" r:id="rId10"/>
    <sheet name="USBレジスタ" sheetId="7" r:id="rId11"/>
    <sheet name="参考資料 inquiry" sheetId="16" r:id="rId12"/>
    <sheet name="Amp" sheetId="9" state="hidden" r:id="rId13"/>
  </sheets>
  <externalReferences>
    <externalReference r:id="rId14"/>
    <externalReference r:id="rId15"/>
    <externalReference r:id="rId16"/>
  </externalReferences>
  <definedNames>
    <definedName name="_xlnm._FilterDatabase" localSheetId="4" hidden="1">Config!$A$43:$C$209</definedName>
    <definedName name="a" localSheetId="4">#REF!</definedName>
    <definedName name="a" localSheetId="1">#REF!</definedName>
    <definedName name="a" localSheetId="10">#REF!</definedName>
    <definedName name="a" localSheetId="8">#REF!</definedName>
    <definedName name="a">#REF!</definedName>
    <definedName name="aa" localSheetId="1">[1]!テーマ構成№セットT</definedName>
    <definedName name="aa">[1]!テーマ構成№セットT</definedName>
    <definedName name="data10" localSheetId="4">#REF!</definedName>
    <definedName name="data10" localSheetId="1">#REF!</definedName>
    <definedName name="data10" localSheetId="10">#REF!</definedName>
    <definedName name="data10" localSheetId="8">#REF!</definedName>
    <definedName name="data10">#REF!</definedName>
    <definedName name="data4" localSheetId="1">#REF!</definedName>
    <definedName name="data4" localSheetId="10">#REF!</definedName>
    <definedName name="data4" localSheetId="8">#REF!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4">Config!$B$44</definedName>
    <definedName name="wp3125691" localSheetId="4">Config!$B$45</definedName>
    <definedName name="wp3125700" localSheetId="4">Config!$B$47</definedName>
    <definedName name="wp3125708" localSheetId="4">Config!$B$48</definedName>
    <definedName name="wp3125717" localSheetId="4">Config!$B$50</definedName>
    <definedName name="wp3125725" localSheetId="4">Config!$B$51</definedName>
    <definedName name="wp3125734" localSheetId="4">Config!$B$53</definedName>
    <definedName name="wp3125742" localSheetId="4">Config!$B$54</definedName>
    <definedName name="wp3125751" localSheetId="4">Config!$B$56</definedName>
    <definedName name="wp3125759" localSheetId="4">Config!$B$57</definedName>
    <definedName name="wp3125767" localSheetId="4">Config!$B$58</definedName>
    <definedName name="wp3125775" localSheetId="4">Config!$B$59</definedName>
    <definedName name="wp3125783" localSheetId="4">Config!$B$60</definedName>
    <definedName name="wp3125791" localSheetId="4">Config!$B$61</definedName>
    <definedName name="wp3125799" localSheetId="4">Config!$B$62</definedName>
    <definedName name="wp3125807" localSheetId="4">Config!$B$63</definedName>
    <definedName name="wp3125816" localSheetId="4">Config!$B$65</definedName>
    <definedName name="wp3125824" localSheetId="4">Config!$B$66</definedName>
    <definedName name="wp3125832" localSheetId="4">Config!$B$67</definedName>
    <definedName name="wp3125840" localSheetId="4">Config!$B$68</definedName>
    <definedName name="wp3125848" localSheetId="4">Config!$B$69</definedName>
    <definedName name="wp3125856" localSheetId="4">Config!$B$70</definedName>
    <definedName name="wp3125864" localSheetId="4">Config!$B$71</definedName>
    <definedName name="wp3125872" localSheetId="4">Config!$B$72</definedName>
    <definedName name="wp3125881" localSheetId="4">Config!$B$74</definedName>
    <definedName name="wp3125889" localSheetId="4">Config!$B$75</definedName>
    <definedName name="wp3125897" localSheetId="4">Config!$B$76</definedName>
    <definedName name="wp3125905" localSheetId="4">Config!$B$77</definedName>
    <definedName name="wp3125913" localSheetId="4">Config!$B$78</definedName>
    <definedName name="wp3125921" localSheetId="4">Config!$B$79</definedName>
    <definedName name="wp3125929" localSheetId="4">Config!$B$80</definedName>
    <definedName name="wp3125937" localSheetId="4">Config!$B$81</definedName>
    <definedName name="wp3125946" localSheetId="4">Config!$B$83</definedName>
    <definedName name="wp3125954" localSheetId="4">Config!$B$84</definedName>
    <definedName name="wp3125963" localSheetId="4">Config!$B$86</definedName>
    <definedName name="wp3125971" localSheetId="4">Config!$B$87</definedName>
    <definedName name="wp3125979" localSheetId="4">Config!$B$88</definedName>
    <definedName name="wp3125987" localSheetId="4">Config!$B$89</definedName>
    <definedName name="wp3125995" localSheetId="4">Config!$B$90</definedName>
    <definedName name="wp3126003" localSheetId="4">Config!$B$91</definedName>
    <definedName name="wp3126011" localSheetId="4">Config!$B$92</definedName>
    <definedName name="wp3126019" localSheetId="4">Config!$B$93</definedName>
    <definedName name="wp3126028" localSheetId="4">Config!$B$95</definedName>
    <definedName name="wp3126036" localSheetId="4">Config!$B$96</definedName>
    <definedName name="wp3126044" localSheetId="4">Config!$B$97</definedName>
    <definedName name="wp3126052" localSheetId="4">Config!$B$98</definedName>
    <definedName name="wp3126060" localSheetId="4">Config!$B$99</definedName>
    <definedName name="wp3126068" localSheetId="4">Config!$B$100</definedName>
    <definedName name="wp3126076" localSheetId="4">Config!$B$101</definedName>
    <definedName name="wp3126084" localSheetId="4">Config!$B$102</definedName>
    <definedName name="wp3126093" localSheetId="4">Config!$B$104</definedName>
    <definedName name="wp3126101" localSheetId="4">Config!$B$105</definedName>
    <definedName name="wp3126110" localSheetId="4">Config!$B$107</definedName>
    <definedName name="wp3126118" localSheetId="4">Config!$B$108</definedName>
    <definedName name="wp3126127" localSheetId="4">Config!$B$110</definedName>
    <definedName name="wp3126135" localSheetId="4">Config!$B$111</definedName>
    <definedName name="wp3126143" localSheetId="4">Config!$B$112</definedName>
    <definedName name="wp3126151" localSheetId="4">Config!$B$113</definedName>
    <definedName name="wp3126160" localSheetId="4">Config!$B$115</definedName>
    <definedName name="wp3126168" localSheetId="4">Config!$B$116</definedName>
    <definedName name="wp3126177" localSheetId="4">Config!$B$118</definedName>
    <definedName name="wp3126185" localSheetId="4">Config!$B$119</definedName>
    <definedName name="wp3126193" localSheetId="4">Config!$B$120</definedName>
    <definedName name="wp3126201" localSheetId="4">Config!$B$121</definedName>
    <definedName name="wp3126210" localSheetId="4">Config!$B$123</definedName>
    <definedName name="wp3126218" localSheetId="4">Config!$B$124</definedName>
    <definedName name="wp3126226" localSheetId="4">Config!$B$125</definedName>
    <definedName name="wp3126235" localSheetId="4">Config!$B$127</definedName>
    <definedName name="wp3126243" localSheetId="4">Config!$B$128</definedName>
    <definedName name="wp3126251" localSheetId="4">Config!$B$129</definedName>
    <definedName name="wp3126259" localSheetId="4">Config!$B$130</definedName>
    <definedName name="wp3126267" localSheetId="4">Config!$B$131</definedName>
    <definedName name="wp3126275" localSheetId="4">Config!$B$132</definedName>
    <definedName name="wp3126283" localSheetId="4">Config!$B$133</definedName>
    <definedName name="wp3126291" localSheetId="4">Config!$B$134</definedName>
    <definedName name="wp3126299" localSheetId="4">Config!$B$135</definedName>
    <definedName name="wp3126307" localSheetId="4">Config!$B$136</definedName>
    <definedName name="wp3126315" localSheetId="4">Config!$B$137</definedName>
    <definedName name="wp3126323" localSheetId="4">Config!$B$138</definedName>
    <definedName name="wp3126331" localSheetId="4">Config!$B$139</definedName>
    <definedName name="wp3126339" localSheetId="4">Config!$B$140</definedName>
    <definedName name="wp3126347" localSheetId="4">Config!$B$141</definedName>
    <definedName name="wp3126355" localSheetId="4">Config!$B$142</definedName>
    <definedName name="wp3126363" localSheetId="4">Config!$B$143</definedName>
    <definedName name="wp3126371" localSheetId="4">Config!$B$144</definedName>
    <definedName name="wp3126379" localSheetId="4">Config!$B$145</definedName>
    <definedName name="wp3126387" localSheetId="4">Config!$B$146</definedName>
    <definedName name="wp3126395" localSheetId="4">Config!$B$147</definedName>
    <definedName name="wp3126404" localSheetId="4">Config!$B$149</definedName>
    <definedName name="wp3126412" localSheetId="4">Config!$B$150</definedName>
    <definedName name="wp3126421" localSheetId="4">Config!$B$152</definedName>
    <definedName name="wp3126429" localSheetId="4">Config!$B$153</definedName>
    <definedName name="wp3126438" localSheetId="4">Config!$B$155</definedName>
    <definedName name="wp3126446" localSheetId="4">Config!$B$156</definedName>
    <definedName name="wp3126454" localSheetId="4">Config!$B$157</definedName>
    <definedName name="wp3126462" localSheetId="4">Config!$B$158</definedName>
    <definedName name="wp3126471" localSheetId="4">Config!$B$160</definedName>
    <definedName name="wp3126479" localSheetId="4">Config!$B$161</definedName>
    <definedName name="wp3126488" localSheetId="4">Config!$B$163</definedName>
    <definedName name="wp3126496" localSheetId="4">Config!$B$164</definedName>
    <definedName name="wp3126505" localSheetId="4">Config!$B$166</definedName>
    <definedName name="wp3126513" localSheetId="4">Config!$B$167</definedName>
    <definedName name="wp3126521" localSheetId="4">Config!$B$168</definedName>
    <definedName name="wp3126529" localSheetId="4">Config!$B$169</definedName>
    <definedName name="wp3126538" localSheetId="4">Config!$B$171</definedName>
    <definedName name="wp3126546" localSheetId="4">Config!$B$172</definedName>
    <definedName name="wp3126554" localSheetId="4">Config!$B$173</definedName>
    <definedName name="wp3126562" localSheetId="4">Config!$B$174</definedName>
    <definedName name="wp3126570" localSheetId="4">Config!$B$175</definedName>
    <definedName name="wp3126578" localSheetId="4">Config!$B$176</definedName>
    <definedName name="wp3126586" localSheetId="4">Config!$B$177</definedName>
    <definedName name="wp3126594" localSheetId="4">Config!$B$178</definedName>
    <definedName name="wp3126602" localSheetId="4">Config!$B$179</definedName>
    <definedName name="wp3126610" localSheetId="4">Config!$B$180</definedName>
    <definedName name="wp3126618" localSheetId="4">Config!$B$181</definedName>
    <definedName name="wp3126626" localSheetId="4">Config!$B$182</definedName>
    <definedName name="wp3126634" localSheetId="4">Config!$B$183</definedName>
    <definedName name="wp3126642" localSheetId="4">Config!$B$184</definedName>
    <definedName name="wp3126650" localSheetId="4">Config!$B$185</definedName>
    <definedName name="wp3126658" localSheetId="4">Config!$B$186</definedName>
    <definedName name="wp3126666" localSheetId="4">Config!$B$187</definedName>
    <definedName name="wp3126674" localSheetId="4">Config!$B$188</definedName>
    <definedName name="wp3126682" localSheetId="4">Config!$B$189</definedName>
    <definedName name="wp3126690" localSheetId="4">Config!$B$190</definedName>
    <definedName name="wp3126698" localSheetId="4">Config!$B$191</definedName>
    <definedName name="wp3126706" localSheetId="4">Config!$B$192</definedName>
    <definedName name="wp3126714" localSheetId="4">Config!$B$193</definedName>
    <definedName name="wp3126722" localSheetId="4">Config!$B$194</definedName>
    <definedName name="wp3126730" localSheetId="4">Config!$B$195</definedName>
    <definedName name="wp3126738" localSheetId="4">Config!$B$196</definedName>
    <definedName name="wp3126746" localSheetId="4">Config!$B$197</definedName>
    <definedName name="wp3126754" localSheetId="4">Config!$B$198</definedName>
    <definedName name="wp3126762" localSheetId="4">Config!$B$199</definedName>
    <definedName name="wp3126770" localSheetId="4">Config!$B$200</definedName>
    <definedName name="wp3126778" localSheetId="4">Config!$B$201</definedName>
    <definedName name="wp3126786" localSheetId="4">Config!$B$202</definedName>
    <definedName name="wp3126794" localSheetId="4">Config!$B$203</definedName>
    <definedName name="wp3126803" localSheetId="4">Config!$B$205</definedName>
    <definedName name="wp3126811" localSheetId="4">Config!$B$206</definedName>
    <definedName name="wp3126820" localSheetId="4">Config!$B$208</definedName>
    <definedName name="wp3126828" localSheetId="4">Config!$B$209</definedName>
    <definedName name="wp3219746" localSheetId="4">Config!$A$41</definedName>
    <definedName name="wp3219749" localSheetId="4">Config!#REF!</definedName>
    <definedName name="wp3219752" localSheetId="4">Config!#REF!</definedName>
    <definedName name="wp3219755" localSheetId="4">Config!#REF!</definedName>
    <definedName name="wp3219758" localSheetId="4">Config!#REF!</definedName>
    <definedName name="wp3219761" localSheetId="4">Config!#REF!</definedName>
    <definedName name="wp3219764" localSheetId="4">Config!#REF!</definedName>
    <definedName name="wp3219767" localSheetId="4">Config!#REF!</definedName>
    <definedName name="wp3219770" localSheetId="4">Config!#REF!</definedName>
    <definedName name="wp3219773" localSheetId="4">Config!#REF!</definedName>
    <definedName name="wp3219776" localSheetId="4">Config!#REF!</definedName>
    <definedName name="wp3219779" localSheetId="4">Config!#REF!</definedName>
    <definedName name="wp3219782" localSheetId="4">Config!#REF!</definedName>
    <definedName name="wp3219785" localSheetId="4">Config!#REF!</definedName>
    <definedName name="wp3219788" localSheetId="4">Config!#REF!</definedName>
    <definedName name="wp3219791" localSheetId="4">Config!#REF!</definedName>
    <definedName name="wp3219794" localSheetId="4">Config!#REF!</definedName>
    <definedName name="wp3219797" localSheetId="4">Config!#REF!</definedName>
    <definedName name="wp3219800" localSheetId="4">Config!#REF!</definedName>
    <definedName name="wp3219803" localSheetId="4">Config!#REF!</definedName>
    <definedName name="wp3219806" localSheetId="4">Config!#REF!</definedName>
    <definedName name="wp3219809" localSheetId="4">Config!#REF!</definedName>
    <definedName name="wp3219812" localSheetId="4">Config!#REF!</definedName>
    <definedName name="wp3219815" localSheetId="4">Config!#REF!</definedName>
    <definedName name="wp3219818" localSheetId="4">Config!#REF!</definedName>
    <definedName name="wp3219821" localSheetId="4">Config!#REF!</definedName>
    <definedName name="wp3219824" localSheetId="4">Config!$A$210</definedName>
    <definedName name="WRK_ITKB0020R" localSheetId="4">#REF!</definedName>
    <definedName name="WRK_ITKB0020R" localSheetId="1">#REF!</definedName>
    <definedName name="WRK_ITKB0020R" localSheetId="10">#REF!</definedName>
    <definedName name="WRK_ITKB0020R" localSheetId="8">#REF!</definedName>
    <definedName name="WRK_ITKB0020R">#REF!</definedName>
    <definedName name="z" localSheetId="1">[1]!テーマ構成№セットL</definedName>
    <definedName name="z">[1]!テーマ構成№セットL</definedName>
    <definedName name="zz" localSheetId="4">#REF!</definedName>
    <definedName name="zz" localSheetId="1">#REF!</definedName>
    <definedName name="zz" localSheetId="10">#REF!</definedName>
    <definedName name="zz" localSheetId="8">#REF!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81029"/>
  <extLst>
    <ext xmlns:xcalcf="http://schemas.microsoft.com/office/spreadsheetml/2018/calcfeatures" uri="{B58B0392-4F1F-4190-BB64-5DF3571DCE5F}">
      <xcalcf:calcFeatures>
        <xcalcf:feature name="microsoft.com:RD"/>
        <xcalcf:feature name="microsoft.com:FV"/>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B284" i="5" l="1"/>
  <c r="B285" i="5" s="1"/>
  <c r="B278" i="5"/>
  <c r="B279" i="5" s="1"/>
  <c r="B280" i="5" s="1"/>
  <c r="A41" i="13" l="1"/>
  <c r="H65" i="13" l="1"/>
  <c r="J66" i="13" s="1"/>
  <c r="H66" i="13"/>
  <c r="H67" i="13"/>
  <c r="H68" i="13"/>
  <c r="H69" i="13"/>
  <c r="H70" i="13"/>
  <c r="H71" i="13"/>
  <c r="H72" i="13"/>
  <c r="H73" i="13"/>
  <c r="J71" i="13" l="1"/>
  <c r="J70" i="13"/>
  <c r="J73" i="13"/>
  <c r="J68" i="13"/>
  <c r="J65" i="13"/>
  <c r="L65" i="13" s="1"/>
  <c r="J67" i="13"/>
  <c r="J72" i="13"/>
  <c r="J69" i="13"/>
  <c r="R206" i="9"/>
  <c r="R209" i="9" s="1"/>
  <c r="R198" i="9"/>
  <c r="T198" i="9" s="1"/>
  <c r="U163" i="9"/>
  <c r="W163" i="9" s="1"/>
  <c r="U161" i="9"/>
  <c r="U157" i="9"/>
  <c r="U158" i="9" s="1"/>
  <c r="V143" i="9"/>
  <c r="V145" i="9" s="1"/>
  <c r="V133" i="9"/>
  <c r="V135" i="9" s="1"/>
  <c r="Q54" i="9"/>
  <c r="Q55" i="9" s="1"/>
  <c r="V48" i="9"/>
  <c r="X48" i="9" s="1"/>
  <c r="V37" i="9"/>
  <c r="Y37" i="9" s="1"/>
  <c r="V27" i="9"/>
  <c r="V30" i="9" s="1"/>
  <c r="V20" i="9"/>
  <c r="Y20" i="9" s="1"/>
  <c r="V12" i="9"/>
  <c r="V11" i="9"/>
  <c r="V15" i="9" s="1"/>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 r="U23" i="9" l="1"/>
  <c r="X37" i="9"/>
  <c r="U198" i="9"/>
  <c r="V136" i="9"/>
  <c r="V21" i="9"/>
  <c r="Y48" i="9"/>
  <c r="R201" i="9"/>
  <c r="V51" i="9"/>
  <c r="V164" i="9"/>
  <c r="Y15" i="9"/>
  <c r="X15" i="9"/>
  <c r="W15" i="9"/>
  <c r="Y135" i="9"/>
  <c r="X135" i="9"/>
  <c r="W135" i="9"/>
  <c r="Y145" i="9"/>
  <c r="X145" i="9"/>
  <c r="W145" i="9"/>
  <c r="V146" i="9"/>
  <c r="V40" i="9"/>
  <c r="T206" i="9"/>
  <c r="X20" i="9"/>
  <c r="Y27" i="9"/>
  <c r="W136" i="9"/>
  <c r="U206" i="9"/>
  <c r="X27" i="9"/>
  <c r="X136" i="9" l="1"/>
  <c r="Y136" i="9"/>
  <c r="Y146" i="9"/>
  <c r="X146" i="9"/>
  <c r="W146"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mura01</author>
  </authors>
  <commentList>
    <comment ref="H65" authorId="0" shapeId="0" xr:uid="{00000000-0006-0000-0400-000001000000}">
      <text>
        <r>
          <rPr>
            <b/>
            <sz val="9"/>
            <color indexed="81"/>
            <rFont val="ＭＳ Ｐゴシック"/>
            <family val="3"/>
            <charset val="128"/>
          </rPr>
          <t>4Mhz≦FIN≦5Mhz</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V10" authorId="0" shapeId="0" xr:uid="{00000000-0006-0000-0C00-000001000000}">
      <text>
        <r>
          <rPr>
            <b/>
            <sz val="9"/>
            <color rgb="FF000000"/>
            <rFont val="ＭＳ Ｐゴシック"/>
            <family val="3"/>
            <charset val="128"/>
          </rPr>
          <t>周波数を設定</t>
        </r>
      </text>
    </comment>
    <comment ref="V14" authorId="0" shapeId="0" xr:uid="{00000000-0006-0000-0C00-000002000000}">
      <text>
        <r>
          <rPr>
            <b/>
            <sz val="9"/>
            <color rgb="FF000000"/>
            <rFont val="ＭＳ Ｐゴシック"/>
            <family val="3"/>
            <charset val="128"/>
          </rPr>
          <t>抵抗値を設定</t>
        </r>
      </text>
    </comment>
    <comment ref="W20" authorId="0" shapeId="0" xr:uid="{00000000-0006-0000-0C00-000003000000}">
      <text>
        <r>
          <rPr>
            <b/>
            <sz val="9"/>
            <color rgb="FF000000"/>
            <rFont val="ＭＳ Ｐゴシック"/>
            <family val="3"/>
            <charset val="128"/>
          </rPr>
          <t>キャパシタを設定</t>
        </r>
      </text>
    </comment>
    <comment ref="W27" authorId="0" shapeId="0" xr:uid="{00000000-0006-0000-0C00-000004000000}">
      <text>
        <r>
          <rPr>
            <b/>
            <sz val="9"/>
            <color rgb="FF000000"/>
            <rFont val="ＭＳ Ｐゴシック"/>
            <family val="3"/>
            <charset val="128"/>
          </rPr>
          <t>キャパシタを設定</t>
        </r>
      </text>
    </comment>
    <comment ref="V28" authorId="0" shapeId="0" xr:uid="{00000000-0006-0000-0C00-000005000000}">
      <text>
        <r>
          <rPr>
            <b/>
            <sz val="9"/>
            <color rgb="FF000000"/>
            <rFont val="ＭＳ Ｐゴシック"/>
            <family val="3"/>
            <charset val="128"/>
          </rPr>
          <t>抵抗値を設定</t>
        </r>
      </text>
    </comment>
    <comment ref="W37" authorId="0" shapeId="0" xr:uid="{00000000-0006-0000-0C00-000006000000}">
      <text>
        <r>
          <rPr>
            <b/>
            <sz val="9"/>
            <color rgb="FF000000"/>
            <rFont val="ＭＳ Ｐゴシック"/>
            <family val="3"/>
            <charset val="128"/>
          </rPr>
          <t>キャパシタを設定</t>
        </r>
      </text>
    </comment>
    <comment ref="V38" authorId="0" shapeId="0" xr:uid="{00000000-0006-0000-0C00-000007000000}">
      <text>
        <r>
          <rPr>
            <b/>
            <sz val="9"/>
            <color rgb="FF000000"/>
            <rFont val="ＭＳ Ｐゴシック"/>
            <family val="3"/>
            <charset val="128"/>
          </rPr>
          <t>抵抗値を設定</t>
        </r>
      </text>
    </comment>
    <comment ref="W48" authorId="0" shapeId="0" xr:uid="{00000000-0006-0000-0C00-000008000000}">
      <text>
        <r>
          <rPr>
            <b/>
            <sz val="9"/>
            <color rgb="FF000000"/>
            <rFont val="ＭＳ Ｐゴシック"/>
            <family val="3"/>
            <charset val="128"/>
          </rPr>
          <t>キャパシタを設定</t>
        </r>
      </text>
    </comment>
    <comment ref="V49" authorId="0" shapeId="0" xr:uid="{00000000-0006-0000-0C00-000009000000}">
      <text>
        <r>
          <rPr>
            <b/>
            <sz val="9"/>
            <color rgb="FF000000"/>
            <rFont val="ＭＳ Ｐゴシック"/>
            <family val="3"/>
            <charset val="128"/>
          </rPr>
          <t>抵抗値を設定</t>
        </r>
      </text>
    </comment>
    <comment ref="S198" authorId="0" shapeId="0" xr:uid="{00000000-0006-0000-0C00-00000A000000}">
      <text>
        <r>
          <rPr>
            <b/>
            <sz val="9"/>
            <color rgb="FF000000"/>
            <rFont val="ＭＳ Ｐゴシック"/>
            <family val="3"/>
            <charset val="128"/>
          </rPr>
          <t>キャパシタを設定</t>
        </r>
      </text>
    </comment>
    <comment ref="R199" authorId="0" shapeId="0" xr:uid="{00000000-0006-0000-0C00-00000B000000}">
      <text>
        <r>
          <rPr>
            <b/>
            <sz val="9"/>
            <color rgb="FF000000"/>
            <rFont val="ＭＳ Ｐゴシック"/>
            <family val="3"/>
            <charset val="128"/>
          </rPr>
          <t>抵抗値を設定</t>
        </r>
      </text>
    </comment>
    <comment ref="S206" authorId="0" shapeId="0" xr:uid="{00000000-0006-0000-0C00-00000C000000}">
      <text>
        <r>
          <rPr>
            <b/>
            <sz val="9"/>
            <color rgb="FF000000"/>
            <rFont val="ＭＳ Ｐゴシック"/>
            <family val="3"/>
            <charset val="128"/>
          </rPr>
          <t>キャパシタを設定</t>
        </r>
      </text>
    </comment>
    <comment ref="R207" authorId="0" shapeId="0" xr:uid="{00000000-0006-0000-0C00-00000D000000}">
      <text>
        <r>
          <rPr>
            <b/>
            <sz val="9"/>
            <color rgb="FF000000"/>
            <rFont val="ＭＳ Ｐゴシック"/>
            <family val="3"/>
            <charset val="128"/>
          </rPr>
          <t>抵抗値を設定</t>
        </r>
      </text>
    </comment>
  </commentList>
</comments>
</file>

<file path=xl/sharedStrings.xml><?xml version="1.0" encoding="utf-8"?>
<sst xmlns="http://schemas.openxmlformats.org/spreadsheetml/2006/main" count="1622" uniqueCount="1015">
  <si>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</si>
  <si>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</si>
  <si>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</si>
  <si>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</si>
  <si>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</si>
  <si>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</si>
  <si>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</si>
  <si>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</si>
  <si>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</si>
  <si>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</si>
  <si>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</si>
  <si>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</si>
  <si>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</si>
  <si>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</si>
  <si>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</si>
  <si>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</si>
  <si>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</si>
  <si>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</si>
  <si>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</si>
  <si>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</si>
  <si>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</si>
  <si>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</si>
  <si>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</si>
  <si>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</si>
  <si>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</si>
  <si>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</si>
  <si>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</si>
  <si>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</si>
  <si>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</si>
  <si>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</si>
  <si>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</si>
  <si>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</si>
  <si>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</si>
  <si>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</si>
  <si>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</si>
  <si>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</si>
  <si>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</si>
  <si>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</si>
  <si>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</si>
  <si>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</si>
  <si>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</si>
  <si>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</si>
  <si>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</si>
  <si>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</si>
  <si>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</si>
  <si>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</si>
  <si>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</si>
  <si>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</si>
  <si>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</si>
  <si>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</si>
  <si>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</si>
  <si>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</si>
  <si>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</si>
  <si>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</si>
  <si>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</si>
  <si>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</si>
  <si>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</si>
  <si>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</si>
  <si>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</si>
  <si>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</si>
  <si>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</si>
  <si>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</si>
  <si>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</si>
  <si>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</si>
  <si>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</si>
  <si>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</si>
  <si>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</si>
  <si>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</si>
  <si>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</si>
  <si>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</si>
  <si>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</si>
  <si>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</si>
  <si>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</si>
  <si>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</si>
  <si>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</si>
  <si>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</si>
  <si>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</si>
  <si>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</si>
  <si>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</si>
  <si>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</si>
  <si>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</si>
  <si>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</si>
  <si>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</si>
  <si>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</si>
  <si>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</si>
  <si>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</si>
  <si>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</si>
  <si>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</si>
  <si>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</si>
  <si>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</si>
  <si>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</si>
  <si>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</si>
  <si>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</si>
  <si>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</si>
  <si>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</si>
  <si>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</si>
  <si>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</si>
  <si>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</si>
  <si>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</si>
  <si>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</si>
  <si>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</si>
  <si>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</si>
  <si>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</si>
  <si>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</si>
  <si>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</si>
  <si>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</si>
  <si>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</si>
  <si>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</si>
  <si>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</si>
  <si>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</si>
  <si>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</si>
  <si>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</si>
  <si>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</si>
  <si>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</si>
  <si>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</si>
  <si>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</si>
  <si>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</si>
  <si>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</si>
  <si>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</si>
  <si>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</si>
  <si>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</si>
  <si>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</si>
  <si>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</si>
  <si>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</si>
  <si>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</si>
  <si>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</si>
  <si>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</si>
  <si>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</si>
  <si>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</si>
  <si>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</si>
  <si>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</si>
  <si>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</si>
  <si>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</si>
  <si>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</si>
  <si>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</si>
  <si>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</si>
  <si>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</si>
  <si>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</si>
  <si>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</si>
  <si>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</si>
  <si>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</si>
  <si>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</si>
  <si>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</si>
  <si>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</si>
  <si>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</si>
  <si>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</si>
  <si>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</si>
  <si>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</si>
  <si>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</si>
  <si>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</si>
  <si>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</si>
  <si>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</si>
  <si>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</si>
  <si>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</si>
  <si>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</si>
  <si>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</si>
  <si>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</si>
  <si>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</si>
  <si>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</si>
  <si>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</si>
  <si>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</si>
  <si>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</si>
  <si>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</si>
  <si>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</si>
  <si>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</si>
  <si>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</si>
  <si>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</si>
  <si>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</si>
  <si>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</si>
  <si>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</si>
  <si>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</si>
  <si>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</si>
  <si>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</si>
  <si>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</si>
  <si>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</si>
  <si>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</si>
  <si>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</si>
  <si>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</si>
  <si>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</si>
  <si>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</si>
  <si>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</si>
  <si>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</si>
  <si>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</si>
  <si>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</si>
  <si>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</si>
  <si>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</si>
  <si>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</si>
  <si>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</si>
  <si>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</si>
  <si>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</si>
  <si>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</si>
  <si>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</si>
  <si>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</si>
  <si>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</si>
  <si>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</si>
  <si>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</si>
  <si>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</si>
  <si>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</si>
  <si>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</si>
  <si>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</si>
  <si>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</si>
  <si>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</si>
  <si>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</si>
  <si>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</si>
  <si>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</si>
  <si>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</si>
  <si>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</si>
  <si>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</si>
  <si>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</si>
  <si>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</si>
  <si>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</si>
  <si>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</si>
  <si>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</si>
  <si>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</si>
  <si>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</si>
  <si>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</si>
  <si>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</si>
  <si>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</si>
  <si>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</si>
  <si>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</si>
  <si>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</si>
  <si>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</si>
  <si>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</si>
  <si>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</si>
  <si>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</si>
  <si>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</si>
  <si>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</si>
  <si>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</si>
  <si>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</si>
  <si>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</si>
  <si>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</si>
  <si>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</si>
  <si>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</si>
  <si>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</si>
  <si>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</si>
  <si>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</si>
  <si>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</si>
  <si>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</si>
  <si>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</si>
  <si>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</si>
  <si>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</si>
  <si>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</si>
  <si>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</si>
  <si>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</si>
  <si>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</si>
  <si>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</si>
  <si>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</si>
  <si>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</si>
  <si>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</si>
  <si>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</si>
  <si>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</si>
  <si>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</si>
  <si>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</si>
  <si>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</si>
  <si>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</si>
  <si>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</si>
  <si>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</si>
  <si>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</si>
  <si>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</si>
  <si>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</si>
  <si>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</si>
  <si>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</si>
  <si>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</si>
  <si>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</si>
  <si>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</si>
  <si>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</si>
  <si>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</si>
  <si>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</si>
  <si>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</si>
  <si>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</si>
  <si>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</si>
  <si>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</si>
  <si>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</si>
  <si>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</si>
  <si>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</si>
  <si>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</si>
  <si>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</si>
  <si>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</si>
  <si>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</si>
  <si>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</si>
  <si>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</si>
  <si>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</si>
  <si>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</si>
  <si>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</si>
  <si>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</si>
  <si>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</si>
  <si>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</si>
  <si>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</si>
  <si>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</si>
  <si>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</si>
  <si>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</si>
  <si>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</si>
  <si>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</si>
  <si>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</si>
  <si>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</si>
  <si>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</si>
  <si>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</si>
  <si>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</si>
  <si>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</si>
  <si>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</si>
  <si>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</si>
  <si>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</si>
  <si>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</si>
  <si>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</si>
  <si>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</si>
  <si>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</si>
  <si>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</si>
  <si>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</si>
  <si>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</si>
  <si>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</si>
  <si>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</si>
  <si>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</si>
  <si>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</si>
  <si>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</si>
  <si>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</si>
  <si>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</si>
  <si>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</si>
  <si>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</si>
  <si>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</si>
  <si>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</si>
  <si>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</si>
  <si>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</si>
  <si>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</si>
  <si>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</si>
  <si>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</si>
  <si>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</si>
  <si>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</si>
  <si>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</si>
  <si>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</si>
  <si>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</si>
  <si>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</si>
  <si>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</si>
  <si>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</si>
  <si>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</si>
  <si>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</si>
  <si>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</si>
  <si>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</si>
  <si>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</si>
  <si>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</si>
  <si>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</si>
  <si>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</si>
  <si>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</si>
  <si>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</si>
  <si>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</si>
  <si>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</si>
  <si>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</si>
  <si>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</si>
  <si>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</si>
  <si>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</si>
  <si>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</si>
  <si>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</si>
  <si>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</si>
  <si>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</si>
  <si>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</si>
  <si>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</si>
  <si>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</si>
  <si>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</si>
  <si>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</si>
  <si>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</si>
  <si>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</si>
  <si>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</si>
  <si>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</si>
  <si>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</si>
  <si>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</si>
  <si>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</si>
  <si>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</si>
  <si>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</si>
  <si>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</si>
  <si>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</si>
  <si>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</si>
  <si>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</si>
  <si>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</si>
  <si>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</si>
  <si>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</si>
  <si>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</si>
  <si>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</si>
  <si>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</si>
  <si>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</si>
  <si>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</si>
  <si>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</si>
  <si>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</si>
  <si>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</si>
  <si>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</si>
  <si>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</si>
  <si>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</si>
  <si>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</si>
  <si>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</si>
  <si>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</si>
  <si>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</si>
  <si>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</si>
  <si>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</si>
  <si>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</si>
  <si>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</si>
  <si>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</si>
  <si>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</si>
  <si>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</si>
  <si>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※人の可聴周波数　＝ 20Hz～20KHz</t>
  </si>
  <si>
    <t>fc(Hz)</t>
  </si>
  <si>
    <t>1/(2πRC）</t>
  </si>
  <si>
    <t>RC</t>
  </si>
  <si>
    <t>1/(2πｆｃ）</t>
  </si>
  <si>
    <t>wo</t>
  </si>
  <si>
    <t>2πｆｃ</t>
  </si>
  <si>
    <t>R</t>
  </si>
  <si>
    <t>マイクロ</t>
  </si>
  <si>
    <t>ナノ</t>
  </si>
  <si>
    <t>ピコ</t>
  </si>
  <si>
    <t>C</t>
  </si>
  <si>
    <t>Vo/Vi</t>
  </si>
  <si>
    <t>★設定値</t>
  </si>
  <si>
    <t>8us</t>
  </si>
  <si>
    <t>■ボルテージフォロワ</t>
  </si>
  <si>
    <t>ｆｃ(Hz)</t>
  </si>
  <si>
    <t>Q</t>
  </si>
  <si>
    <t>R1=R2=R</t>
  </si>
  <si>
    <t>C1</t>
  </si>
  <si>
    <t>2Q/(woR)</t>
  </si>
  <si>
    <t>C2</t>
  </si>
  <si>
    <t>1/(2QwoR)</t>
  </si>
  <si>
    <t>■ゲインあり</t>
  </si>
  <si>
    <t>R4</t>
  </si>
  <si>
    <t>R3</t>
  </si>
  <si>
    <t>K</t>
  </si>
  <si>
    <t>fc</t>
  </si>
  <si>
    <t>Hz</t>
  </si>
  <si>
    <t>C1=C2=C</t>
  </si>
  <si>
    <t>1/(woC)</t>
  </si>
  <si>
    <t>微積分型バンドパスフィルタ</t>
  </si>
  <si>
    <t>ハイパス</t>
  </si>
  <si>
    <t>カットオフ</t>
  </si>
  <si>
    <t>fL(Hz)</t>
  </si>
  <si>
    <t>1/(2πC1R1）</t>
  </si>
  <si>
    <t>ローパス</t>
  </si>
  <si>
    <t>fH(Hz)</t>
  </si>
  <si>
    <t>1/(2πC2R2）</t>
  </si>
  <si>
    <t>wave file 再生時間と USB full speed について</t>
    <rPh sb="10" eb="12">
      <t>サイセイ</t>
    </rPh>
    <rPh sb="12" eb="14">
      <t>ジカン</t>
    </rPh>
    <phoneticPr fontId="8"/>
  </si>
  <si>
    <t>wave</t>
    <phoneticPr fontId="8"/>
  </si>
  <si>
    <t>Khz</t>
    <phoneticPr fontId="8"/>
  </si>
  <si>
    <t>hz</t>
    <phoneticPr fontId="8"/>
  </si>
  <si>
    <t>byte/sec (16bit x 2ch)</t>
    <phoneticPr fontId="8"/>
  </si>
  <si>
    <t>byte/ms</t>
    <phoneticPr fontId="8"/>
  </si>
  <si>
    <t>USB full speed</t>
    <phoneticPr fontId="8"/>
  </si>
  <si>
    <t>Mbps</t>
    <phoneticPr fontId="8"/>
  </si>
  <si>
    <t>bits/sec</t>
    <phoneticPr fontId="8"/>
  </si>
  <si>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</si>
  <si>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</si>
  <si>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</si>
  <si>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</si>
  <si>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</si>
  <si>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</si>
  <si>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</si>
  <si>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</si>
  <si>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8"/>
  </si>
  <si>
    <t>USB Config設定コマンド。　Config 1 に設定(赤字の部分）</t>
    <rPh sb="10" eb="12">
      <t>セッテイ</t>
    </rPh>
    <rPh sb="28" eb="30">
      <t>セッテイ</t>
    </rPh>
    <rPh sb="31" eb="33">
      <t>アカジ</t>
    </rPh>
    <rPh sb="34" eb="36">
      <t>ブブン</t>
    </rPh>
    <phoneticPr fontId="8"/>
  </si>
  <si>
    <t>bmRequestType</t>
  </si>
  <si>
    <t>bRequest</t>
  </si>
  <si>
    <t>wValue</t>
  </si>
  <si>
    <t>wIndex</t>
  </si>
  <si>
    <t>wLength</t>
  </si>
  <si>
    <t>*wValue,wIndex,wLengthは、リトルエンディアン。0x1234は、0x34 0x12の順となる。</t>
    <phoneticPr fontId="8"/>
  </si>
  <si>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</si>
  <si>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</si>
  <si>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</si>
  <si>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</si>
  <si>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</si>
  <si>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</si>
  <si>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</si>
  <si>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</si>
  <si>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</si>
  <si>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</si>
  <si>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</si>
  <si>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</si>
  <si>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</si>
  <si>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</si>
  <si>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</si>
  <si>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</si>
  <si>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</si>
  <si>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</si>
  <si>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</si>
  <si>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</si>
  <si>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</si>
  <si>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</si>
  <si>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</si>
  <si>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</si>
  <si>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</si>
  <si>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</si>
  <si>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</si>
  <si>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</si>
  <si>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</si>
  <si>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</si>
  <si>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</si>
  <si>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</si>
  <si>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</si>
  <si>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</si>
  <si>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</si>
  <si>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</si>
  <si>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</si>
  <si>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</si>
  <si>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</si>
  <si>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</si>
  <si>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</si>
  <si>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</si>
  <si>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</si>
  <si>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</si>
  <si>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</si>
  <si>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</si>
  <si>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</si>
  <si>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</si>
  <si>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8"/>
  </si>
  <si>
    <t>BD_UOWN</t>
    <phoneticPr fontId="8"/>
  </si>
  <si>
    <t>31</t>
    <phoneticPr fontId="8"/>
  </si>
  <si>
    <t>64</t>
    <phoneticPr fontId="8"/>
  </si>
  <si>
    <t>512</t>
    <phoneticPr fontId="8"/>
  </si>
  <si>
    <t>0x8000</t>
    <phoneticPr fontId="8"/>
  </si>
  <si>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</si>
  <si>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</si>
  <si>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</si>
  <si>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</si>
  <si>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</si>
  <si>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</si>
  <si>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</si>
  <si>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</si>
  <si>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</si>
  <si>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</si>
  <si>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</si>
  <si>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</si>
  <si>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</si>
  <si>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</si>
  <si>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</si>
  <si>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</si>
  <si>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</si>
  <si>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</si>
  <si>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</si>
  <si>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</si>
  <si>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</si>
  <si>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</si>
  <si>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</si>
  <si>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</si>
  <si>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</si>
  <si>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</si>
  <si>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</si>
  <si>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</si>
  <si>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</si>
  <si>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</si>
  <si>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</si>
  <si>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</si>
  <si>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</si>
  <si>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</si>
  <si>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</si>
  <si>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</si>
  <si>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</si>
  <si>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</si>
  <si>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</si>
  <si>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8"/>
  </si>
  <si>
    <t>SCSI_commandLength31byte</t>
    <phoneticPr fontId="8"/>
  </si>
  <si>
    <t>USB_packetDataLength64byte</t>
    <phoneticPr fontId="8"/>
  </si>
  <si>
    <t>SCSI_secterDataLength512byte</t>
    <phoneticPr fontId="8"/>
  </si>
  <si>
    <t>Buf_Length64byte</t>
    <phoneticPr fontId="8"/>
  </si>
  <si>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</si>
  <si>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</si>
  <si>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</si>
  <si>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</si>
  <si>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</si>
  <si>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</si>
  <si>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</si>
  <si>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</si>
  <si>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</si>
  <si>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</si>
  <si>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</si>
  <si>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</si>
  <si>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</si>
  <si>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</si>
  <si>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</si>
  <si>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</si>
  <si>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</si>
  <si>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</si>
  <si>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</si>
  <si>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8"/>
  </si>
  <si>
    <t>128K</t>
    <phoneticPr fontId="8"/>
  </si>
  <si>
    <t>32K</t>
    <phoneticPr fontId="8"/>
  </si>
  <si>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</si>
  <si>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</si>
  <si>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</si>
  <si>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</si>
  <si>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</si>
  <si>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</si>
  <si>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</si>
  <si>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</si>
  <si>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</si>
  <si>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</si>
  <si>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</si>
  <si>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</si>
  <si>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</si>
  <si>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</si>
  <si>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</si>
  <si>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</si>
  <si>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</si>
  <si>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</si>
  <si>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</si>
  <si>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</si>
  <si>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</si>
  <si>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</si>
  <si>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</si>
  <si>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</si>
  <si>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</si>
  <si>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</si>
  <si>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</si>
  <si>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</si>
  <si>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</si>
  <si>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</si>
  <si>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</si>
  <si>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</si>
  <si>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</si>
  <si>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</si>
  <si>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</si>
  <si>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</si>
  <si>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</si>
  <si>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</si>
  <si>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</si>
  <si>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8"/>
  </si>
  <si>
    <t xml:space="preserve">Protection Disabled </t>
  </si>
  <si>
    <t>CP = OFF</t>
  </si>
  <si>
    <t>○</t>
    <phoneticPr fontId="8"/>
  </si>
  <si>
    <t xml:space="preserve">Protection Enabled </t>
  </si>
  <si>
    <t>CP = ON</t>
  </si>
  <si>
    <t>Code Protect:</t>
  </si>
  <si>
    <t>BWP = OFF</t>
  </si>
  <si>
    <t>BWP = ON</t>
  </si>
  <si>
    <t>Boot Flash Write Protect bit:</t>
  </si>
  <si>
    <t>？</t>
    <phoneticPr fontId="8"/>
  </si>
  <si>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</si>
  <si>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</si>
  <si>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</si>
  <si>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</si>
  <si>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</si>
  <si>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</si>
  <si>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</si>
  <si>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</si>
  <si>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</si>
  <si>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</si>
  <si>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</si>
  <si>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</si>
  <si>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</si>
  <si>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</si>
  <si>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</si>
  <si>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</si>
  <si>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</si>
  <si>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</si>
  <si>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</si>
  <si>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</si>
  <si>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</si>
  <si>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</si>
  <si>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</si>
  <si>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</si>
  <si>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</si>
  <si>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</si>
  <si>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</si>
  <si>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</si>
  <si>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</si>
  <si>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</si>
  <si>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</si>
  <si>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</si>
  <si>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</si>
  <si>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</si>
  <si>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</si>
  <si>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</si>
  <si>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</si>
  <si>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</si>
  <si>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</si>
  <si>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</si>
  <si>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</si>
  <si>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</si>
  <si>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</si>
  <si>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</si>
  <si>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</si>
  <si>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</si>
  <si>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</si>
  <si>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</si>
  <si>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</si>
  <si>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</si>
  <si>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</si>
  <si>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</si>
  <si>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</si>
  <si>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</si>
  <si>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</si>
  <si>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</si>
  <si>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</si>
  <si>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</si>
  <si>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</si>
  <si>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</si>
  <si>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</si>
  <si>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</si>
  <si>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</si>
  <si>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</si>
  <si>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</si>
  <si>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</si>
  <si>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</si>
  <si>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</si>
  <si>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</si>
  <si>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</si>
  <si>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</si>
  <si>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</si>
  <si>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</si>
  <si>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</si>
  <si>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</si>
  <si>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</si>
  <si>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</si>
  <si>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</si>
  <si>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</si>
  <si>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</si>
  <si>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</si>
  <si>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</si>
  <si>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</si>
  <si>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</si>
  <si>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</si>
  <si>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</si>
  <si>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</si>
  <si>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</si>
  <si>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</si>
  <si>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</si>
  <si>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</si>
  <si>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</si>
  <si>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</si>
  <si>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</si>
  <si>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</si>
  <si>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</si>
  <si>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</si>
  <si>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</si>
  <si>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</si>
  <si>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</si>
  <si>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</si>
  <si>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</si>
  <si>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</si>
  <si>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</si>
  <si>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</si>
  <si>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</si>
  <si>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</si>
  <si>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</si>
  <si>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</si>
  <si>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</si>
  <si>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</si>
  <si>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</si>
  <si>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</si>
  <si>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</si>
  <si>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</si>
  <si>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</si>
  <si>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</si>
  <si>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</si>
  <si>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</si>
  <si>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</si>
  <si>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</si>
  <si>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</si>
  <si>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</si>
  <si>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</si>
  <si>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</si>
  <si>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</si>
  <si>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</si>
  <si>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</si>
  <si>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</si>
  <si>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</si>
  <si>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</si>
  <si>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</si>
  <si>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</si>
  <si>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</si>
  <si>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</si>
  <si>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</si>
  <si>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</si>
  <si>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8"/>
  </si>
  <si>
    <t xml:space="preserve">Clock Switch Enable, FSCM Enabled </t>
  </si>
  <si>
    <t>FCKSM = CSECME</t>
  </si>
  <si>
    <t>※クロック切り替え許可</t>
    <rPh sb="5" eb="6">
      <t>キ</t>
    </rPh>
    <rPh sb="7" eb="8">
      <t>カ</t>
    </rPh>
    <rPh sb="9" eb="11">
      <t>キョカ</t>
    </rPh>
    <phoneticPr fontId="8"/>
  </si>
  <si>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</si>
  <si>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</si>
  <si>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</si>
  <si>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</si>
  <si>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</si>
  <si>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</si>
  <si>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</si>
  <si>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8"/>
  </si>
  <si>
    <t xml:space="preserve">Pb_Clk is Sys_Clk/1 </t>
  </si>
  <si>
    <t>FPBDIV = DIV_1</t>
  </si>
  <si>
    <t>Peripheral Clock Divisor:</t>
    <phoneticPr fontId="8"/>
  </si>
  <si>
    <t xml:space="preserve">Disabled </t>
  </si>
  <si>
    <t>OSCIOFNC = OFF</t>
  </si>
  <si>
    <t>32.768Khz XTL ON?</t>
    <phoneticPr fontId="8"/>
  </si>
  <si>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</si>
  <si>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</si>
  <si>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</si>
  <si>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8"/>
  </si>
  <si>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</si>
  <si>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</si>
  <si>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</si>
  <si>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</si>
  <si>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</si>
  <si>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</si>
  <si>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</si>
  <si>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</si>
  <si>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</si>
  <si>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</si>
  <si>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</si>
  <si>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8"/>
  </si>
  <si>
    <t>IESO = OFF</t>
  </si>
  <si>
    <t>Internal/External Switch Over:</t>
    <phoneticPr fontId="8"/>
  </si>
  <si>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</si>
  <si>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</si>
  <si>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</si>
  <si>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</si>
  <si>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</si>
  <si>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</si>
  <si>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</si>
  <si>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</si>
  <si>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</si>
  <si>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</si>
  <si>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</si>
  <si>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</si>
  <si>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</si>
  <si>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</si>
  <si>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</si>
  <si>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</si>
  <si>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</si>
  <si>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</si>
  <si>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</si>
  <si>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</si>
  <si>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</si>
  <si>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</si>
  <si>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</si>
  <si>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</si>
  <si>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</si>
  <si>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</si>
  <si>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</si>
  <si>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</si>
  <si>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</si>
  <si>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</si>
  <si>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</si>
  <si>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</si>
  <si>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</si>
  <si>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</si>
  <si>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</si>
  <si>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</si>
  <si>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</si>
  <si>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</si>
  <si>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</si>
  <si>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</si>
  <si>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</si>
  <si>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</si>
  <si>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</si>
  <si>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</si>
  <si>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</si>
  <si>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</si>
  <si>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</si>
  <si>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</si>
  <si>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</si>
  <si>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</si>
  <si>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</si>
  <si>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</si>
  <si>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</si>
  <si>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</si>
  <si>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</si>
  <si>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</si>
  <si>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</si>
  <si>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</si>
  <si>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</si>
  <si>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</si>
  <si>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</si>
  <si>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</si>
  <si>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</si>
  <si>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</si>
  <si>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</si>
  <si>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</si>
  <si>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</si>
  <si>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</si>
  <si>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</si>
  <si>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</si>
  <si>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</si>
  <si>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</si>
  <si>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</si>
  <si>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</si>
  <si>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8"/>
  </si>
  <si>
    <t>PLLODIV</t>
    <phoneticPr fontId="8"/>
  </si>
  <si>
    <t>PLLMULT</t>
    <phoneticPr fontId="8"/>
  </si>
  <si>
    <t>FPLLIDIV</t>
    <phoneticPr fontId="8"/>
  </si>
  <si>
    <t>Input Mhz</t>
    <phoneticPr fontId="8"/>
  </si>
  <si>
    <t>PLL Multiplier:</t>
  </si>
  <si>
    <t>■CPU Frequency</t>
    <phoneticPr fontId="8"/>
  </si>
  <si>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</si>
  <si>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</si>
  <si>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</si>
  <si>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</si>
  <si>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</si>
  <si>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</si>
  <si>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</si>
  <si>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</si>
  <si>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</si>
  <si>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</si>
  <si>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</si>
  <si>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8"/>
  </si>
  <si>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</si>
  <si>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</si>
  <si>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</si>
  <si>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</si>
  <si>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</si>
  <si>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</si>
  <si>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</si>
  <si>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</si>
  <si>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</si>
  <si>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</si>
  <si>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</si>
  <si>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</si>
  <si>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</si>
  <si>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</si>
  <si>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8"/>
  </si>
  <si>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</si>
  <si>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</si>
  <si>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</si>
  <si>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</si>
  <si>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</si>
  <si>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</si>
  <si>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</si>
  <si>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</si>
  <si>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</si>
  <si>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</si>
  <si>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</si>
  <si>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</si>
  <si>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</si>
  <si>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</si>
  <si>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</si>
  <si>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8"/>
  </si>
  <si>
    <t>I</t>
    <phoneticPr fontId="8"/>
  </si>
  <si>
    <t>O</t>
    <phoneticPr fontId="8"/>
  </si>
  <si>
    <t>U1EP0</t>
    <phoneticPr fontId="8"/>
  </si>
  <si>
    <t>U1ADDR</t>
    <phoneticPr fontId="8"/>
  </si>
  <si>
    <t>BDT-PID</t>
    <phoneticPr fontId="8"/>
  </si>
  <si>
    <t>s</t>
    <phoneticPr fontId="8"/>
  </si>
  <si>
    <t>32MX</t>
    <phoneticPr fontId="8"/>
  </si>
  <si>
    <t>24F</t>
    <phoneticPr fontId="8"/>
  </si>
  <si>
    <t>U1CON</t>
    <phoneticPr fontId="8"/>
  </si>
  <si>
    <t>U1TOK</t>
    <phoneticPr fontId="8"/>
  </si>
  <si>
    <t>U1OTGCON</t>
    <phoneticPr fontId="8"/>
  </si>
  <si>
    <t>U1IR</t>
    <phoneticPr fontId="8"/>
  </si>
  <si>
    <t>U1IE</t>
    <phoneticPr fontId="8"/>
  </si>
  <si>
    <t>8</t>
  </si>
  <si>
    <t>7</t>
  </si>
  <si>
    <t>7</t>
    <phoneticPr fontId="8"/>
  </si>
  <si>
    <t>STALLIE</t>
    <phoneticPr fontId="8"/>
  </si>
  <si>
    <t>ATTACHIE</t>
    <phoneticPr fontId="8"/>
  </si>
  <si>
    <t>RESUMEIE</t>
    <phoneticPr fontId="8"/>
  </si>
  <si>
    <t>IDLEIE</t>
    <phoneticPr fontId="8"/>
  </si>
  <si>
    <t>TRNIE</t>
    <phoneticPr fontId="8"/>
  </si>
  <si>
    <t>SOFIE</t>
    <phoneticPr fontId="8"/>
  </si>
  <si>
    <t>UERRIE</t>
    <phoneticPr fontId="8"/>
  </si>
  <si>
    <t>DETACHIE</t>
    <phoneticPr fontId="8"/>
  </si>
  <si>
    <t>6</t>
  </si>
  <si>
    <t>6</t>
    <phoneticPr fontId="8"/>
  </si>
  <si>
    <t>5</t>
  </si>
  <si>
    <t>4</t>
  </si>
  <si>
    <t>3</t>
  </si>
  <si>
    <t>2</t>
  </si>
  <si>
    <t>1</t>
  </si>
  <si>
    <t>0</t>
  </si>
  <si>
    <t>0</t>
    <phoneticPr fontId="8"/>
  </si>
  <si>
    <t>1</t>
    <phoneticPr fontId="8"/>
  </si>
  <si>
    <t>31</t>
    <phoneticPr fontId="8"/>
  </si>
  <si>
    <t>30</t>
    <phoneticPr fontId="8"/>
  </si>
  <si>
    <t>29</t>
  </si>
  <si>
    <t>28</t>
  </si>
  <si>
    <t>27</t>
  </si>
  <si>
    <t>26</t>
  </si>
  <si>
    <t>25</t>
  </si>
  <si>
    <t>24</t>
  </si>
  <si>
    <t>23</t>
  </si>
  <si>
    <t>20</t>
  </si>
  <si>
    <t>19</t>
  </si>
  <si>
    <t>18</t>
  </si>
  <si>
    <t>17</t>
  </si>
  <si>
    <t>16</t>
  </si>
  <si>
    <t>15</t>
    <phoneticPr fontId="8"/>
  </si>
  <si>
    <t>14</t>
    <phoneticPr fontId="8"/>
  </si>
  <si>
    <t>13</t>
  </si>
  <si>
    <t>11</t>
  </si>
  <si>
    <t>10</t>
  </si>
  <si>
    <t>9</t>
  </si>
  <si>
    <t>-</t>
    <phoneticPr fontId="8"/>
  </si>
  <si>
    <t>PLLODIV</t>
    <phoneticPr fontId="8"/>
  </si>
  <si>
    <t>FRCDIV</t>
    <phoneticPr fontId="8"/>
  </si>
  <si>
    <t>SOSCRDY</t>
    <phoneticPr fontId="8"/>
  </si>
  <si>
    <t>PBDIVRDY</t>
    <phoneticPr fontId="8"/>
  </si>
  <si>
    <t>PBDIV</t>
    <phoneticPr fontId="8"/>
  </si>
  <si>
    <t>PLLMULT</t>
    <phoneticPr fontId="8"/>
  </si>
  <si>
    <t>COSC</t>
    <phoneticPr fontId="8"/>
  </si>
  <si>
    <t>NOSC</t>
    <phoneticPr fontId="8"/>
  </si>
  <si>
    <t>CLKLOCK</t>
    <phoneticPr fontId="8"/>
  </si>
  <si>
    <t>ULOCK</t>
    <phoneticPr fontId="8"/>
  </si>
  <si>
    <t>SLOCK</t>
    <phoneticPr fontId="8"/>
  </si>
  <si>
    <t>SLPEN</t>
    <phoneticPr fontId="8"/>
  </si>
  <si>
    <t>CF</t>
    <phoneticPr fontId="8"/>
  </si>
  <si>
    <t>UFRCEN</t>
    <phoneticPr fontId="8"/>
  </si>
  <si>
    <t>SOSCEN</t>
    <phoneticPr fontId="8"/>
  </si>
  <si>
    <t>OSWEN</t>
    <phoneticPr fontId="8"/>
  </si>
  <si>
    <t>OSCCON</t>
    <phoneticPr fontId="8"/>
  </si>
  <si>
    <t xml:space="preserve"> = 0x8073300;</t>
    <phoneticPr fontId="8"/>
  </si>
  <si>
    <t>DEVCFG2</t>
    <phoneticPr fontId="8"/>
  </si>
  <si>
    <t>FPLLODIV</t>
    <phoneticPr fontId="8"/>
  </si>
  <si>
    <t>UPLLEN</t>
    <phoneticPr fontId="8"/>
  </si>
  <si>
    <t>UPLLIDIV</t>
    <phoneticPr fontId="8"/>
  </si>
  <si>
    <t>FPLLMUL</t>
    <phoneticPr fontId="8"/>
  </si>
  <si>
    <t>FPLLIDIV</t>
    <phoneticPr fontId="8"/>
  </si>
  <si>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</si>
  <si>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</si>
  <si>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</si>
  <si>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</si>
  <si>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</si>
  <si>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24F</t>
    <phoneticPr fontId="8"/>
  </si>
  <si>
    <t>U1EIE</t>
    <phoneticPr fontId="8"/>
  </si>
  <si>
    <t>32MX</t>
    <phoneticPr fontId="8"/>
  </si>
  <si>
    <t>U1OTGIE</t>
    <phoneticPr fontId="8"/>
  </si>
</sst>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_ "/>
    <numFmt numFmtId="177" formatCode="#,##0.000000_ "/>
    <numFmt numFmtId="178" formatCode="#,##0.000_ "/>
    <numFmt numFmtId="179" formatCode="#,##0.0000_ "/>
    <numFmt numFmtId="180" formatCode="0.00_ "/>
  </numFmts>
  <fonts count="20">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b/>
      <sz val="9"/>
      <color rgb="FF00000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
      <b/>
      <sz val="14"/>
      <color rgb="FF0070C0"/>
      <name val="ＭＳ Ｐゴシック"/>
      <family val="3"/>
      <charset val="128"/>
    </font>
  </fonts>
  <fills count="16">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rgb="FFFFCC00"/>
        <bgColor rgb="FFFFC0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s>
  <borders count="4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medium">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74">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0" fontId="0" fillId="6" borderId="0" xfId="0" applyFont="1" applyFill="1"/>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176" fontId="0" fillId="0" borderId="0" xfId="0" applyNumberFormat="1" applyFont="1"/>
    <xf numFmtId="176" fontId="0" fillId="6" borderId="0" xfId="0" applyNumberFormat="1" applyFill="1"/>
    <xf numFmtId="176" fontId="0" fillId="0" borderId="9" xfId="0" applyNumberFormat="1" applyFont="1" applyBorder="1"/>
    <xf numFmtId="0" fontId="0" fillId="0" borderId="10" xfId="0" applyFont="1" applyBorder="1"/>
    <xf numFmtId="0" fontId="0" fillId="0" borderId="11" xfId="0" applyFont="1" applyBorder="1"/>
    <xf numFmtId="0" fontId="0" fillId="0" borderId="19" xfId="0" applyFont="1" applyBorder="1"/>
    <xf numFmtId="0" fontId="0" fillId="0" borderId="20" xfId="0" applyBorder="1"/>
    <xf numFmtId="177" fontId="0" fillId="0" borderId="21" xfId="0" applyNumberFormat="1" applyBorder="1"/>
    <xf numFmtId="0" fontId="0" fillId="0" borderId="22" xfId="0" applyBorder="1"/>
    <xf numFmtId="0" fontId="0" fillId="0" borderId="23" xfId="0" applyBorder="1"/>
    <xf numFmtId="178" fontId="0" fillId="6" borderId="17" xfId="0" applyNumberFormat="1" applyFill="1" applyBorder="1"/>
    <xf numFmtId="0" fontId="0" fillId="0" borderId="16" xfId="0" applyFont="1" applyBorder="1"/>
    <xf numFmtId="0" fontId="0" fillId="0" borderId="17" xfId="0" applyBorder="1"/>
    <xf numFmtId="0" fontId="0" fillId="0" borderId="18" xfId="0" applyBorder="1"/>
    <xf numFmtId="178" fontId="0" fillId="7" borderId="17" xfId="0" applyNumberFormat="1" applyFill="1" applyBorder="1"/>
    <xf numFmtId="176" fontId="0" fillId="7" borderId="24" xfId="0" applyNumberFormat="1" applyFill="1" applyBorder="1"/>
    <xf numFmtId="176" fontId="0" fillId="0" borderId="24" xfId="0" applyNumberFormat="1" applyBorder="1"/>
    <xf numFmtId="179" fontId="0" fillId="7" borderId="17" xfId="0" applyNumberFormat="1" applyFill="1" applyBorder="1"/>
    <xf numFmtId="177" fontId="0" fillId="0" borderId="0" xfId="0" applyNumberFormat="1"/>
    <xf numFmtId="178" fontId="0" fillId="6" borderId="0" xfId="0" applyNumberFormat="1" applyFill="1"/>
    <xf numFmtId="176" fontId="0" fillId="6" borderId="24" xfId="0" applyNumberFormat="1" applyFill="1" applyBorder="1"/>
    <xf numFmtId="0" fontId="9"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8" borderId="0" xfId="0" applyNumberFormat="1" applyFill="1"/>
    <xf numFmtId="49" fontId="0" fillId="8" borderId="0" xfId="0" quotePrefix="1" applyNumberFormat="1" applyFill="1"/>
    <xf numFmtId="49" fontId="0" fillId="8" borderId="0" xfId="0" applyNumberFormat="1" applyFont="1" applyFill="1"/>
    <xf numFmtId="49" fontId="10" fillId="8" borderId="0" xfId="0" applyNumberFormat="1" applyFont="1" applyFill="1"/>
    <xf numFmtId="0" fontId="1" fillId="0" borderId="1" xfId="0" applyFont="1" applyBorder="1" applyAlignment="1">
      <alignment horizontal="left" vertical="center"/>
    </xf>
    <xf numFmtId="0" fontId="1" fillId="9" borderId="0" xfId="0" applyFont="1" applyFill="1" applyAlignment="1">
      <alignment horizontal="center" vertical="center"/>
    </xf>
    <xf numFmtId="0" fontId="1" fillId="10"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9" borderId="2" xfId="0" applyFont="1" applyFill="1" applyBorder="1" applyAlignment="1">
      <alignment horizontal="center" vertical="center"/>
    </xf>
    <xf numFmtId="0" fontId="1" fillId="10"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1" borderId="4" xfId="0" applyFill="1" applyBorder="1" applyAlignment="1">
      <alignment horizontal="center" vertical="center"/>
    </xf>
    <xf numFmtId="0" fontId="1" fillId="11"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2" borderId="4" xfId="0" applyFill="1" applyBorder="1" applyAlignment="1">
      <alignment horizontal="center" vertical="center" wrapText="1"/>
    </xf>
    <xf numFmtId="0" fontId="12" fillId="12" borderId="4" xfId="0" applyFont="1" applyFill="1" applyBorder="1"/>
    <xf numFmtId="0" fontId="13" fillId="12" borderId="2" xfId="0" applyFont="1" applyFill="1" applyBorder="1"/>
    <xf numFmtId="0" fontId="14" fillId="12" borderId="2" xfId="0" applyFont="1" applyFill="1" applyBorder="1"/>
    <xf numFmtId="20" fontId="0" fillId="12" borderId="4" xfId="0" applyNumberFormat="1" applyFill="1" applyBorder="1" applyAlignment="1">
      <alignment horizontal="center" vertical="center" wrapText="1"/>
    </xf>
    <xf numFmtId="0" fontId="15" fillId="0" borderId="0" xfId="0" applyFont="1"/>
    <xf numFmtId="0" fontId="0" fillId="0" borderId="15" xfId="0" applyBorder="1"/>
    <xf numFmtId="0" fontId="0" fillId="13" borderId="25" xfId="0" applyFill="1" applyBorder="1"/>
    <xf numFmtId="0" fontId="0" fillId="0" borderId="26" xfId="0" applyBorder="1"/>
    <xf numFmtId="180" fontId="0" fillId="0" borderId="25" xfId="0" applyNumberFormat="1" applyBorder="1"/>
    <xf numFmtId="0" fontId="0" fillId="0" borderId="12" xfId="0" applyBorder="1"/>
    <xf numFmtId="0" fontId="0" fillId="0" borderId="27" xfId="0" applyBorder="1"/>
    <xf numFmtId="0" fontId="0" fillId="0" borderId="28" xfId="0" applyBorder="1"/>
    <xf numFmtId="180" fontId="0" fillId="0" borderId="27" xfId="0" applyNumberFormat="1" applyBorder="1"/>
    <xf numFmtId="0" fontId="0" fillId="13" borderId="27" xfId="0" applyFill="1" applyBorder="1"/>
    <xf numFmtId="180" fontId="0" fillId="13" borderId="27" xfId="0" applyNumberFormat="1" applyFill="1" applyBorder="1"/>
    <xf numFmtId="0" fontId="0" fillId="13" borderId="3" xfId="0" applyFill="1" applyBorder="1"/>
    <xf numFmtId="0" fontId="0" fillId="0" borderId="1" xfId="0" applyBorder="1"/>
    <xf numFmtId="0" fontId="0" fillId="0" borderId="8" xfId="0" applyBorder="1"/>
    <xf numFmtId="0" fontId="0" fillId="0" borderId="29" xfId="0" applyBorder="1"/>
    <xf numFmtId="0" fontId="0" fillId="0" borderId="30" xfId="0" applyBorder="1"/>
    <xf numFmtId="0" fontId="0" fillId="0" borderId="0" xfId="0" applyAlignment="1">
      <alignment horizontal="left" indent="1"/>
    </xf>
    <xf numFmtId="0" fontId="16" fillId="0" borderId="0" xfId="0" applyFont="1" applyAlignment="1">
      <alignment horizontal="left" indent="1"/>
    </xf>
    <xf numFmtId="0" fontId="17" fillId="0" borderId="0" xfId="0" applyFont="1"/>
    <xf numFmtId="0" fontId="18" fillId="0" borderId="0" xfId="0" applyFont="1"/>
    <xf numFmtId="0" fontId="12" fillId="0" borderId="0" xfId="0" applyFont="1"/>
    <xf numFmtId="0" fontId="16" fillId="0" borderId="0" xfId="0" applyFont="1"/>
    <xf numFmtId="0" fontId="12" fillId="13" borderId="4" xfId="0" applyFont="1" applyFill="1" applyBorder="1"/>
    <xf numFmtId="0" fontId="12" fillId="8" borderId="4" xfId="0" applyFont="1" applyFill="1" applyBorder="1"/>
    <xf numFmtId="0" fontId="0" fillId="14" borderId="4" xfId="0" applyFill="1" applyBorder="1" applyAlignment="1">
      <alignment horizontal="center" vertical="center" wrapText="1"/>
    </xf>
    <xf numFmtId="0" fontId="1" fillId="15" borderId="4" xfId="0" applyFont="1" applyFill="1" applyBorder="1" applyAlignment="1">
      <alignment horizontal="center" vertical="center"/>
    </xf>
    <xf numFmtId="0" fontId="1" fillId="14" borderId="12" xfId="0" applyFont="1" applyFill="1" applyBorder="1" applyAlignment="1">
      <alignment horizontal="center" vertical="center"/>
    </xf>
    <xf numFmtId="49" fontId="3" fillId="8" borderId="0" xfId="0" applyNumberFormat="1" applyFont="1" applyFill="1"/>
    <xf numFmtId="49" fontId="0" fillId="8" borderId="4" xfId="0" applyNumberFormat="1" applyFill="1" applyBorder="1"/>
    <xf numFmtId="49" fontId="0" fillId="0" borderId="0" xfId="0" quotePrefix="1" applyNumberFormat="1"/>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4" xfId="0" applyNumberFormat="1" applyBorder="1" applyAlignment="1">
      <alignment horizontal="center" vertical="center"/>
    </xf>
    <xf numFmtId="49" fontId="0" fillId="0" borderId="4" xfId="0" applyNumberFormat="1" applyBorder="1" applyAlignment="1">
      <alignment horizontal="center" vertical="center"/>
    </xf>
    <xf numFmtId="49" fontId="0" fillId="0" borderId="39" xfId="0" applyNumberFormat="1" applyBorder="1" applyAlignment="1">
      <alignment horizontal="center" vertical="center"/>
    </xf>
    <xf numFmtId="49" fontId="0" fillId="0" borderId="8" xfId="0" applyNumberFormat="1" applyBorder="1" applyAlignment="1">
      <alignment horizontal="center" vertical="center"/>
    </xf>
    <xf numFmtId="49" fontId="0" fillId="0" borderId="40" xfId="0" applyNumberFormat="1" applyBorder="1" applyAlignment="1">
      <alignment horizontal="center" vertical="center"/>
    </xf>
    <xf numFmtId="49" fontId="0" fillId="0" borderId="35" xfId="0" applyNumberFormat="1" applyBorder="1" applyAlignment="1">
      <alignment horizontal="center" vertical="center"/>
    </xf>
    <xf numFmtId="49" fontId="0" fillId="0" borderId="36" xfId="0" applyNumberFormat="1" applyBorder="1" applyAlignment="1">
      <alignment horizontal="center" vertical="center"/>
    </xf>
    <xf numFmtId="49" fontId="0" fillId="0" borderId="37" xfId="0" applyNumberFormat="1" applyBorder="1" applyAlignment="1">
      <alignment horizontal="center" vertical="center"/>
    </xf>
    <xf numFmtId="49" fontId="0" fillId="0" borderId="38" xfId="0" applyNumberFormat="1" applyBorder="1" applyAlignment="1">
      <alignment horizontal="center" vertical="center"/>
    </xf>
    <xf numFmtId="49" fontId="0" fillId="0" borderId="41" xfId="0" applyNumberFormat="1" applyBorder="1" applyAlignment="1">
      <alignment horizontal="center" vertical="center"/>
    </xf>
    <xf numFmtId="49" fontId="0" fillId="0" borderId="30" xfId="0" applyNumberFormat="1" applyBorder="1" applyAlignment="1">
      <alignment horizontal="center" vertical="center"/>
    </xf>
    <xf numFmtId="49" fontId="0" fillId="0" borderId="21" xfId="0" applyNumberFormat="1" applyBorder="1" applyAlignment="1">
      <alignment horizontal="center" vertical="center"/>
    </xf>
    <xf numFmtId="49" fontId="0" fillId="9" borderId="34" xfId="0" applyNumberFormat="1" applyFill="1" applyBorder="1" applyAlignment="1">
      <alignment horizontal="center" vertical="center"/>
    </xf>
    <xf numFmtId="49" fontId="0" fillId="9" borderId="4" xfId="0" applyNumberFormat="1" applyFill="1" applyBorder="1" applyAlignment="1">
      <alignment horizontal="center" vertical="center"/>
    </xf>
    <xf numFmtId="49" fontId="0" fillId="9" borderId="35" xfId="0" applyNumberFormat="1" applyFill="1" applyBorder="1" applyAlignment="1">
      <alignment horizontal="center" vertical="center"/>
    </xf>
    <xf numFmtId="49" fontId="0" fillId="13" borderId="0" xfId="0" applyNumberFormat="1" applyFill="1"/>
    <xf numFmtId="49" fontId="0" fillId="13" borderId="36" xfId="0" applyNumberFormat="1" applyFill="1" applyBorder="1" applyAlignment="1">
      <alignment horizontal="center" vertical="center"/>
    </xf>
    <xf numFmtId="49" fontId="15" fillId="0" borderId="0" xfId="0" applyNumberFormat="1" applyFont="1"/>
    <xf numFmtId="0" fontId="19" fillId="5" borderId="0" xfId="0" applyFont="1" applyFill="1"/>
    <xf numFmtId="0" fontId="0" fillId="5" borderId="4" xfId="0" applyFont="1" applyFill="1" applyBorder="1" applyAlignment="1">
      <alignment horizontal="left" vertical="center"/>
    </xf>
    <xf numFmtId="0" fontId="0" fillId="3" borderId="4" xfId="0" applyFont="1" applyFill="1" applyBorder="1" applyAlignment="1">
      <alignment horizontal="left" vertical="center"/>
    </xf>
    <xf numFmtId="0" fontId="0" fillId="11" borderId="4" xfId="0" applyFont="1" applyFill="1" applyBorder="1" applyAlignment="1">
      <alignment horizontal="left" vertical="center"/>
    </xf>
    <xf numFmtId="0" fontId="0" fillId="2" borderId="4" xfId="0" applyFont="1" applyFill="1" applyBorder="1" applyAlignment="1">
      <alignment horizontal="center"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5"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2" xfId="0" applyBorder="1" applyAlignment="1">
      <alignment horizontal="center" vertical="center"/>
    </xf>
    <xf numFmtId="0" fontId="0" fillId="0" borderId="1" xfId="0"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1.png"/><Relationship Id="rId13" Type="http://schemas.openxmlformats.org/officeDocument/2006/relationships/image" Target="../media/image115.png"/><Relationship Id="rId3" Type="http://schemas.openxmlformats.org/officeDocument/2006/relationships/image" Target="../media/image106.png"/><Relationship Id="rId7" Type="http://schemas.openxmlformats.org/officeDocument/2006/relationships/image" Target="../media/image110.png"/><Relationship Id="rId12" Type="http://schemas.openxmlformats.org/officeDocument/2006/relationships/image" Target="../media/image114.png"/><Relationship Id="rId2" Type="http://schemas.openxmlformats.org/officeDocument/2006/relationships/image" Target="../media/image105.png"/><Relationship Id="rId1" Type="http://schemas.openxmlformats.org/officeDocument/2006/relationships/image" Target="../media/image104.png"/><Relationship Id="rId6" Type="http://schemas.openxmlformats.org/officeDocument/2006/relationships/image" Target="../media/image109.png"/><Relationship Id="rId11" Type="http://schemas.openxmlformats.org/officeDocument/2006/relationships/image" Target="../media/image113.png"/><Relationship Id="rId5" Type="http://schemas.openxmlformats.org/officeDocument/2006/relationships/image" Target="../media/image108.png"/><Relationship Id="rId10" Type="http://schemas.openxmlformats.org/officeDocument/2006/relationships/image" Target="../media/image88.png"/><Relationship Id="rId4" Type="http://schemas.openxmlformats.org/officeDocument/2006/relationships/image" Target="../media/image107.png"/><Relationship Id="rId9" Type="http://schemas.openxmlformats.org/officeDocument/2006/relationships/image" Target="../media/image11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21.png"/><Relationship Id="rId5" Type="http://schemas.openxmlformats.org/officeDocument/2006/relationships/image" Target="../media/image120.png"/><Relationship Id="rId4" Type="http://schemas.openxmlformats.org/officeDocument/2006/relationships/image" Target="../media/image11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23.png"/><Relationship Id="rId1" Type="http://schemas.openxmlformats.org/officeDocument/2006/relationships/image" Target="../media/image122.png"/><Relationship Id="rId5" Type="http://schemas.openxmlformats.org/officeDocument/2006/relationships/image" Target="../media/image126.png"/><Relationship Id="rId4" Type="http://schemas.openxmlformats.org/officeDocument/2006/relationships/image" Target="../media/image125.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26" Type="http://schemas.openxmlformats.org/officeDocument/2006/relationships/image" Target="../media/image45.png"/><Relationship Id="rId39" Type="http://schemas.openxmlformats.org/officeDocument/2006/relationships/image" Target="../media/image58.png"/><Relationship Id="rId3" Type="http://schemas.openxmlformats.org/officeDocument/2006/relationships/image" Target="../media/image22.png"/><Relationship Id="rId21" Type="http://schemas.openxmlformats.org/officeDocument/2006/relationships/image" Target="../media/image40.png"/><Relationship Id="rId34" Type="http://schemas.openxmlformats.org/officeDocument/2006/relationships/image" Target="../media/image53.png"/><Relationship Id="rId42" Type="http://schemas.openxmlformats.org/officeDocument/2006/relationships/image" Target="../media/image61.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5" Type="http://schemas.openxmlformats.org/officeDocument/2006/relationships/image" Target="../media/image44.png"/><Relationship Id="rId33" Type="http://schemas.openxmlformats.org/officeDocument/2006/relationships/image" Target="../media/image52.png"/><Relationship Id="rId38" Type="http://schemas.openxmlformats.org/officeDocument/2006/relationships/image" Target="../media/image57.png"/><Relationship Id="rId46" Type="http://schemas.openxmlformats.org/officeDocument/2006/relationships/image" Target="../media/image65.png"/><Relationship Id="rId2" Type="http://schemas.openxmlformats.org/officeDocument/2006/relationships/image" Target="../media/image21.png"/><Relationship Id="rId16" Type="http://schemas.openxmlformats.org/officeDocument/2006/relationships/image" Target="../media/image35.png"/><Relationship Id="rId20" Type="http://schemas.openxmlformats.org/officeDocument/2006/relationships/image" Target="../media/image39.png"/><Relationship Id="rId29" Type="http://schemas.openxmlformats.org/officeDocument/2006/relationships/image" Target="../media/image48.png"/><Relationship Id="rId41" Type="http://schemas.openxmlformats.org/officeDocument/2006/relationships/image" Target="../media/image60.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32" Type="http://schemas.openxmlformats.org/officeDocument/2006/relationships/image" Target="../media/image51.png"/><Relationship Id="rId37" Type="http://schemas.openxmlformats.org/officeDocument/2006/relationships/image" Target="../media/image56.png"/><Relationship Id="rId40" Type="http://schemas.openxmlformats.org/officeDocument/2006/relationships/image" Target="../media/image59.png"/><Relationship Id="rId45" Type="http://schemas.openxmlformats.org/officeDocument/2006/relationships/image" Target="../media/image64.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28" Type="http://schemas.openxmlformats.org/officeDocument/2006/relationships/image" Target="../media/image47.png"/><Relationship Id="rId36" Type="http://schemas.openxmlformats.org/officeDocument/2006/relationships/image" Target="../media/image55.png"/><Relationship Id="rId10" Type="http://schemas.openxmlformats.org/officeDocument/2006/relationships/image" Target="../media/image29.png"/><Relationship Id="rId19" Type="http://schemas.openxmlformats.org/officeDocument/2006/relationships/image" Target="../media/image38.png"/><Relationship Id="rId31" Type="http://schemas.openxmlformats.org/officeDocument/2006/relationships/image" Target="../media/image50.png"/><Relationship Id="rId44" Type="http://schemas.openxmlformats.org/officeDocument/2006/relationships/image" Target="../media/image63.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 Id="rId27" Type="http://schemas.openxmlformats.org/officeDocument/2006/relationships/image" Target="../media/image46.png"/><Relationship Id="rId30" Type="http://schemas.openxmlformats.org/officeDocument/2006/relationships/image" Target="../media/image49.png"/><Relationship Id="rId35" Type="http://schemas.openxmlformats.org/officeDocument/2006/relationships/image" Target="../media/image54.png"/><Relationship Id="rId43" Type="http://schemas.openxmlformats.org/officeDocument/2006/relationships/image" Target="../media/image62.png"/></Relationships>
</file>

<file path=xl/drawings/_rels/drawing5.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68.png"/><Relationship Id="rId7" Type="http://schemas.openxmlformats.org/officeDocument/2006/relationships/image" Target="../media/image72.png"/><Relationship Id="rId2" Type="http://schemas.openxmlformats.org/officeDocument/2006/relationships/image" Target="../media/image67.png"/><Relationship Id="rId1" Type="http://schemas.openxmlformats.org/officeDocument/2006/relationships/image" Target="../media/image66.png"/><Relationship Id="rId6" Type="http://schemas.openxmlformats.org/officeDocument/2006/relationships/image" Target="../media/image71.png"/><Relationship Id="rId5" Type="http://schemas.openxmlformats.org/officeDocument/2006/relationships/image" Target="../media/image70.png"/><Relationship Id="rId4" Type="http://schemas.openxmlformats.org/officeDocument/2006/relationships/image" Target="../media/image69.png"/></Relationships>
</file>

<file path=xl/drawings/_rels/drawing7.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6" Type="http://schemas.openxmlformats.org/officeDocument/2006/relationships/image" Target="../media/image78.png"/><Relationship Id="rId5" Type="http://schemas.openxmlformats.org/officeDocument/2006/relationships/image" Target="../media/image77.png"/><Relationship Id="rId4" Type="http://schemas.openxmlformats.org/officeDocument/2006/relationships/image" Target="../media/image76.png"/></Relationships>
</file>

<file path=xl/drawings/_rels/drawing8.xml.rels><?xml version="1.0" encoding="UTF-8" standalone="yes"?>
<Relationships xmlns="http://schemas.openxmlformats.org/package/2006/relationships"><Relationship Id="rId8" Type="http://schemas.openxmlformats.org/officeDocument/2006/relationships/image" Target="../media/image86.png"/><Relationship Id="rId13" Type="http://schemas.openxmlformats.org/officeDocument/2006/relationships/image" Target="../media/image91.png"/><Relationship Id="rId3" Type="http://schemas.openxmlformats.org/officeDocument/2006/relationships/image" Target="../media/image81.png"/><Relationship Id="rId7" Type="http://schemas.openxmlformats.org/officeDocument/2006/relationships/image" Target="../media/image85.png"/><Relationship Id="rId12" Type="http://schemas.openxmlformats.org/officeDocument/2006/relationships/image" Target="../media/image90.png"/><Relationship Id="rId2" Type="http://schemas.openxmlformats.org/officeDocument/2006/relationships/image" Target="../media/image80.png"/><Relationship Id="rId1" Type="http://schemas.openxmlformats.org/officeDocument/2006/relationships/image" Target="../media/image79.png"/><Relationship Id="rId6" Type="http://schemas.openxmlformats.org/officeDocument/2006/relationships/image" Target="../media/image84.png"/><Relationship Id="rId11" Type="http://schemas.openxmlformats.org/officeDocument/2006/relationships/image" Target="../media/image89.png"/><Relationship Id="rId5" Type="http://schemas.openxmlformats.org/officeDocument/2006/relationships/image" Target="../media/image83.png"/><Relationship Id="rId10" Type="http://schemas.openxmlformats.org/officeDocument/2006/relationships/image" Target="../media/image88.png"/><Relationship Id="rId4" Type="http://schemas.openxmlformats.org/officeDocument/2006/relationships/image" Target="../media/image82.png"/><Relationship Id="rId9" Type="http://schemas.openxmlformats.org/officeDocument/2006/relationships/image" Target="../media/image87.png"/></Relationships>
</file>

<file path=xl/drawings/_rels/drawing9.xml.rels><?xml version="1.0" encoding="UTF-8" standalone="yes"?>
<Relationships xmlns="http://schemas.openxmlformats.org/package/2006/relationships"><Relationship Id="rId8" Type="http://schemas.openxmlformats.org/officeDocument/2006/relationships/image" Target="../media/image99.png"/><Relationship Id="rId3" Type="http://schemas.openxmlformats.org/officeDocument/2006/relationships/image" Target="../media/image94.png"/><Relationship Id="rId7" Type="http://schemas.openxmlformats.org/officeDocument/2006/relationships/image" Target="../media/image98.png"/><Relationship Id="rId12" Type="http://schemas.openxmlformats.org/officeDocument/2006/relationships/image" Target="../media/image103.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7.png"/><Relationship Id="rId11" Type="http://schemas.openxmlformats.org/officeDocument/2006/relationships/image" Target="../media/image102.png"/><Relationship Id="rId5" Type="http://schemas.openxmlformats.org/officeDocument/2006/relationships/image" Target="../media/image96.png"/><Relationship Id="rId10" Type="http://schemas.openxmlformats.org/officeDocument/2006/relationships/image" Target="../media/image101.png"/><Relationship Id="rId4" Type="http://schemas.openxmlformats.org/officeDocument/2006/relationships/image" Target="../media/image95.png"/><Relationship Id="rId9" Type="http://schemas.openxmlformats.org/officeDocument/2006/relationships/image" Target="../media/image100.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19</xdr:col>
      <xdr:colOff>21167</xdr:colOff>
      <xdr:row>58</xdr:row>
      <xdr:rowOff>137584</xdr:rowOff>
    </xdr:from>
    <xdr:to>
      <xdr:col>29</xdr:col>
      <xdr:colOff>571691</xdr:colOff>
      <xdr:row>67</xdr:row>
      <xdr:rowOff>42155</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0043584" y="9958917"/>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256457</xdr:colOff>
      <xdr:row>7</xdr:row>
      <xdr:rowOff>9395</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685800" y="171450"/>
          <a:ext cx="5742857" cy="1038095"/>
        </a:xfrm>
        <a:prstGeom prst="rect">
          <a:avLst/>
        </a:prstGeom>
      </xdr:spPr>
    </xdr:pic>
    <xdr:clientData/>
  </xdr:twoCellAnchor>
  <xdr:twoCellAnchor editAs="oneCell">
    <xdr:from>
      <xdr:col>1</xdr:col>
      <xdr:colOff>0</xdr:colOff>
      <xdr:row>17</xdr:row>
      <xdr:rowOff>0</xdr:rowOff>
    </xdr:from>
    <xdr:to>
      <xdr:col>9</xdr:col>
      <xdr:colOff>304076</xdr:colOff>
      <xdr:row>22</xdr:row>
      <xdr:rowOff>37988</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tretch>
          <a:fillRect/>
        </a:stretch>
      </xdr:blipFill>
      <xdr:spPr>
        <a:xfrm>
          <a:off x="685800" y="2914650"/>
          <a:ext cx="5790476" cy="895238"/>
        </a:xfrm>
        <a:prstGeom prst="rect">
          <a:avLst/>
        </a:prstGeom>
      </xdr:spPr>
    </xdr:pic>
    <xdr:clientData/>
  </xdr:twoCellAnchor>
  <xdr:twoCellAnchor editAs="oneCell">
    <xdr:from>
      <xdr:col>1</xdr:col>
      <xdr:colOff>0</xdr:colOff>
      <xdr:row>23</xdr:row>
      <xdr:rowOff>0</xdr:rowOff>
    </xdr:from>
    <xdr:to>
      <xdr:col>9</xdr:col>
      <xdr:colOff>246933</xdr:colOff>
      <xdr:row>28</xdr:row>
      <xdr:rowOff>47512</xdr:rowOff>
    </xdr:to>
    <xdr:pic>
      <xdr:nvPicPr>
        <xdr:cNvPr id="5" name="図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3"/>
        <a:stretch>
          <a:fillRect/>
        </a:stretch>
      </xdr:blipFill>
      <xdr:spPr>
        <a:xfrm>
          <a:off x="685800" y="3943350"/>
          <a:ext cx="5733333" cy="904762"/>
        </a:xfrm>
        <a:prstGeom prst="rect">
          <a:avLst/>
        </a:prstGeom>
      </xdr:spPr>
    </xdr:pic>
    <xdr:clientData/>
  </xdr:twoCellAnchor>
  <xdr:twoCellAnchor editAs="oneCell">
    <xdr:from>
      <xdr:col>1</xdr:col>
      <xdr:colOff>0</xdr:colOff>
      <xdr:row>29</xdr:row>
      <xdr:rowOff>0</xdr:rowOff>
    </xdr:from>
    <xdr:to>
      <xdr:col>9</xdr:col>
      <xdr:colOff>285029</xdr:colOff>
      <xdr:row>34</xdr:row>
      <xdr:rowOff>47512</xdr:rowOff>
    </xdr:to>
    <xdr:pic>
      <xdr:nvPicPr>
        <xdr:cNvPr id="6" name="図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4"/>
        <a:stretch>
          <a:fillRect/>
        </a:stretch>
      </xdr:blipFill>
      <xdr:spPr>
        <a:xfrm>
          <a:off x="685800" y="4972050"/>
          <a:ext cx="5771429" cy="904762"/>
        </a:xfrm>
        <a:prstGeom prst="rect">
          <a:avLst/>
        </a:prstGeom>
      </xdr:spPr>
    </xdr:pic>
    <xdr:clientData/>
  </xdr:twoCellAnchor>
  <xdr:twoCellAnchor editAs="oneCell">
    <xdr:from>
      <xdr:col>1</xdr:col>
      <xdr:colOff>0</xdr:colOff>
      <xdr:row>8</xdr:row>
      <xdr:rowOff>0</xdr:rowOff>
    </xdr:from>
    <xdr:to>
      <xdr:col>9</xdr:col>
      <xdr:colOff>208838</xdr:colOff>
      <xdr:row>13</xdr:row>
      <xdr:rowOff>37988</xdr:rowOff>
    </xdr:to>
    <xdr:pic>
      <xdr:nvPicPr>
        <xdr:cNvPr id="7" name="図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5"/>
        <a:stretch>
          <a:fillRect/>
        </a:stretch>
      </xdr:blipFill>
      <xdr:spPr>
        <a:xfrm>
          <a:off x="685800" y="1371600"/>
          <a:ext cx="5695238" cy="895238"/>
        </a:xfrm>
        <a:prstGeom prst="rect">
          <a:avLst/>
        </a:prstGeom>
      </xdr:spPr>
    </xdr:pic>
    <xdr:clientData/>
  </xdr:twoCellAnchor>
  <xdr:twoCellAnchor editAs="oneCell">
    <xdr:from>
      <xdr:col>1</xdr:col>
      <xdr:colOff>0</xdr:colOff>
      <xdr:row>35</xdr:row>
      <xdr:rowOff>0</xdr:rowOff>
    </xdr:from>
    <xdr:to>
      <xdr:col>9</xdr:col>
      <xdr:colOff>275505</xdr:colOff>
      <xdr:row>40</xdr:row>
      <xdr:rowOff>47512</xdr:rowOff>
    </xdr:to>
    <xdr:pic>
      <xdr:nvPicPr>
        <xdr:cNvPr id="8" name="図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6"/>
        <a:stretch>
          <a:fillRect/>
        </a:stretch>
      </xdr:blipFill>
      <xdr:spPr>
        <a:xfrm>
          <a:off x="685800" y="6000750"/>
          <a:ext cx="5761905" cy="9047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167</xdr:row>
      <xdr:rowOff>142920</xdr:rowOff>
    </xdr:from>
    <xdr:to>
      <xdr:col>13</xdr:col>
      <xdr:colOff>259560</xdr:colOff>
      <xdr:row>216</xdr:row>
      <xdr:rowOff>30960</xdr:rowOff>
    </xdr:to>
    <xdr:pic>
      <xdr:nvPicPr>
        <xdr:cNvPr id="120" name="Picture 2">
          <a:extLst>
            <a:ext uri="{FF2B5EF4-FFF2-40B4-BE49-F238E27FC236}">
              <a16:creationId xmlns:a16="http://schemas.microsoft.com/office/drawing/2014/main" id="{00000000-0008-0000-0C00-000078000000}"/>
            </a:ext>
          </a:extLst>
        </xdr:cNvPr>
        <xdr:cNvPicPr/>
      </xdr:nvPicPr>
      <xdr:blipFill>
        <a:blip xmlns:r="http://schemas.openxmlformats.org/officeDocument/2006/relationships" r:embed="rId1"/>
        <a:stretch/>
      </xdr:blipFill>
      <xdr:spPr>
        <a:xfrm>
          <a:off x="601920" y="28774800"/>
          <a:ext cx="7483320" cy="8289360"/>
        </a:xfrm>
        <a:prstGeom prst="rect">
          <a:avLst/>
        </a:prstGeom>
        <a:ln w="9360">
          <a:noFill/>
        </a:ln>
      </xdr:spPr>
    </xdr:pic>
    <xdr:clientData/>
  </xdr:twoCellAnchor>
  <xdr:twoCellAnchor editAs="oneCell">
    <xdr:from>
      <xdr:col>19</xdr:col>
      <xdr:colOff>66600</xdr:colOff>
      <xdr:row>101</xdr:row>
      <xdr:rowOff>0</xdr:rowOff>
    </xdr:from>
    <xdr:to>
      <xdr:col>22</xdr:col>
      <xdr:colOff>126000</xdr:colOff>
      <xdr:row>125</xdr:row>
      <xdr:rowOff>11880</xdr:rowOff>
    </xdr:to>
    <xdr:pic>
      <xdr:nvPicPr>
        <xdr:cNvPr id="121" name="Picture 11">
          <a:extLst>
            <a:ext uri="{FF2B5EF4-FFF2-40B4-BE49-F238E27FC236}">
              <a16:creationId xmlns:a16="http://schemas.microsoft.com/office/drawing/2014/main" id="{00000000-0008-0000-0C00-000079000000}"/>
            </a:ext>
          </a:extLst>
        </xdr:cNvPr>
        <xdr:cNvPicPr/>
      </xdr:nvPicPr>
      <xdr:blipFill>
        <a:blip xmlns:r="http://schemas.openxmlformats.org/officeDocument/2006/relationships" r:embed="rId2"/>
        <a:stretch/>
      </xdr:blipFill>
      <xdr:spPr>
        <a:xfrm>
          <a:off x="12230640" y="17316360"/>
          <a:ext cx="2355480" cy="4126680"/>
        </a:xfrm>
        <a:prstGeom prst="rect">
          <a:avLst/>
        </a:prstGeom>
        <a:ln w="9360">
          <a:noFill/>
        </a:ln>
      </xdr:spPr>
    </xdr:pic>
    <xdr:clientData/>
  </xdr:twoCellAnchor>
  <xdr:twoCellAnchor editAs="oneCell">
    <xdr:from>
      <xdr:col>1</xdr:col>
      <xdr:colOff>0</xdr:colOff>
      <xdr:row>101</xdr:row>
      <xdr:rowOff>0</xdr:rowOff>
    </xdr:from>
    <xdr:to>
      <xdr:col>17</xdr:col>
      <xdr:colOff>364320</xdr:colOff>
      <xdr:row>147</xdr:row>
      <xdr:rowOff>164160</xdr:rowOff>
    </xdr:to>
    <xdr:pic>
      <xdr:nvPicPr>
        <xdr:cNvPr id="122" name="Picture 36">
          <a:extLst>
            <a:ext uri="{FF2B5EF4-FFF2-40B4-BE49-F238E27FC236}">
              <a16:creationId xmlns:a16="http://schemas.microsoft.com/office/drawing/2014/main" id="{00000000-0008-0000-0C00-00007A000000}"/>
            </a:ext>
          </a:extLst>
        </xdr:cNvPr>
        <xdr:cNvPicPr/>
      </xdr:nvPicPr>
      <xdr:blipFill>
        <a:blip xmlns:r="http://schemas.openxmlformats.org/officeDocument/2006/relationships" r:embed="rId3"/>
        <a:stretch/>
      </xdr:blipFill>
      <xdr:spPr>
        <a:xfrm>
          <a:off x="601920" y="17316360"/>
          <a:ext cx="10398600" cy="8050680"/>
        </a:xfrm>
        <a:prstGeom prst="rect">
          <a:avLst/>
        </a:prstGeom>
        <a:ln w="9360">
          <a:noFill/>
        </a:ln>
      </xdr:spPr>
    </xdr:pic>
    <xdr:clientData/>
  </xdr:twoCellAnchor>
  <xdr:twoCellAnchor editAs="oneCell">
    <xdr:from>
      <xdr:col>1</xdr:col>
      <xdr:colOff>0</xdr:colOff>
      <xdr:row>52</xdr:row>
      <xdr:rowOff>0</xdr:rowOff>
    </xdr:from>
    <xdr:to>
      <xdr:col>12</xdr:col>
      <xdr:colOff>40320</xdr:colOff>
      <xdr:row>97</xdr:row>
      <xdr:rowOff>135720</xdr:rowOff>
    </xdr:to>
    <xdr:pic>
      <xdr:nvPicPr>
        <xdr:cNvPr id="123" name="Picture 69">
          <a:extLst>
            <a:ext uri="{FF2B5EF4-FFF2-40B4-BE49-F238E27FC236}">
              <a16:creationId xmlns:a16="http://schemas.microsoft.com/office/drawing/2014/main" id="{00000000-0008-0000-0C00-00007B000000}"/>
            </a:ext>
          </a:extLst>
        </xdr:cNvPr>
        <xdr:cNvPicPr/>
      </xdr:nvPicPr>
      <xdr:blipFill>
        <a:blip xmlns:r="http://schemas.openxmlformats.org/officeDocument/2006/relationships" r:embed="rId4"/>
        <a:stretch/>
      </xdr:blipFill>
      <xdr:spPr>
        <a:xfrm>
          <a:off x="601920" y="8915400"/>
          <a:ext cx="6662160" cy="7850880"/>
        </a:xfrm>
        <a:prstGeom prst="rect">
          <a:avLst/>
        </a:prstGeom>
        <a:ln w="9360">
          <a:noFill/>
        </a:ln>
      </xdr:spPr>
    </xdr:pic>
    <xdr:clientData/>
  </xdr:twoCellAnchor>
  <xdr:twoCellAnchor editAs="oneCell">
    <xdr:from>
      <xdr:col>1</xdr:col>
      <xdr:colOff>0</xdr:colOff>
      <xdr:row>7</xdr:row>
      <xdr:rowOff>0</xdr:rowOff>
    </xdr:from>
    <xdr:to>
      <xdr:col>17</xdr:col>
      <xdr:colOff>897840</xdr:colOff>
      <xdr:row>46</xdr:row>
      <xdr:rowOff>30960</xdr:rowOff>
    </xdr:to>
    <xdr:pic>
      <xdr:nvPicPr>
        <xdr:cNvPr id="124" name="Picture 70">
          <a:extLst>
            <a:ext uri="{FF2B5EF4-FFF2-40B4-BE49-F238E27FC236}">
              <a16:creationId xmlns:a16="http://schemas.microsoft.com/office/drawing/2014/main" id="{00000000-0008-0000-0C00-00007C000000}"/>
            </a:ext>
          </a:extLst>
        </xdr:cNvPr>
        <xdr:cNvPicPr/>
      </xdr:nvPicPr>
      <xdr:blipFill>
        <a:blip xmlns:r="http://schemas.openxmlformats.org/officeDocument/2006/relationships" r:embed="rId5"/>
        <a:stretch/>
      </xdr:blipFill>
      <xdr:spPr>
        <a:xfrm>
          <a:off x="601920" y="1199880"/>
          <a:ext cx="10932120" cy="6717600"/>
        </a:xfrm>
        <a:prstGeom prst="rect">
          <a:avLst/>
        </a:prstGeom>
        <a:ln w="9360">
          <a:noFill/>
        </a:ln>
      </xdr:spPr>
    </xdr:pic>
    <xdr:clientData/>
  </xdr:twoCellAnchor>
  <xdr:twoCellAnchor editAs="oneCell">
    <xdr:from>
      <xdr:col>17</xdr:col>
      <xdr:colOff>857160</xdr:colOff>
      <xdr:row>136</xdr:row>
      <xdr:rowOff>85680</xdr:rowOff>
    </xdr:from>
    <xdr:to>
      <xdr:col>25</xdr:col>
      <xdr:colOff>373680</xdr:colOff>
      <xdr:row>148</xdr:row>
      <xdr:rowOff>97560</xdr:rowOff>
    </xdr:to>
    <xdr:sp macro="" textlink="">
      <xdr:nvSpPr>
        <xdr:cNvPr id="125" name="CustomShape 1">
          <a:extLst>
            <a:ext uri="{FF2B5EF4-FFF2-40B4-BE49-F238E27FC236}">
              <a16:creationId xmlns:a16="http://schemas.microsoft.com/office/drawing/2014/main" id="{00000000-0008-0000-0C00-00007D000000}"/>
            </a:ext>
          </a:extLst>
        </xdr:cNvPr>
        <xdr:cNvSpPr/>
      </xdr:nvSpPr>
      <xdr:spPr>
        <a:xfrm>
          <a:off x="11493360" y="23402880"/>
          <a:ext cx="5199480" cy="206928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18</xdr:col>
      <xdr:colOff>28440</xdr:colOff>
      <xdr:row>30</xdr:row>
      <xdr:rowOff>142920</xdr:rowOff>
    </xdr:from>
    <xdr:to>
      <xdr:col>25</xdr:col>
      <xdr:colOff>154440</xdr:colOff>
      <xdr:row>43</xdr:row>
      <xdr:rowOff>11880</xdr:rowOff>
    </xdr:to>
    <xdr:sp macro="" textlink="">
      <xdr:nvSpPr>
        <xdr:cNvPr id="126" name="CustomShape 1">
          <a:extLst>
            <a:ext uri="{FF2B5EF4-FFF2-40B4-BE49-F238E27FC236}">
              <a16:creationId xmlns:a16="http://schemas.microsoft.com/office/drawing/2014/main" id="{00000000-0008-0000-0C00-00007E000000}"/>
            </a:ext>
          </a:extLst>
        </xdr:cNvPr>
        <xdr:cNvSpPr/>
      </xdr:nvSpPr>
      <xdr:spPr>
        <a:xfrm>
          <a:off x="11590200" y="5286240"/>
          <a:ext cx="4883400" cy="209772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7" name="CustomShape 1" hidden="1">
          <a:extLst>
            <a:ext uri="{FF2B5EF4-FFF2-40B4-BE49-F238E27FC236}">
              <a16:creationId xmlns:a16="http://schemas.microsoft.com/office/drawing/2014/main" id="{00000000-0008-0000-0C00-00007F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8" name="CustomShape 1" hidden="1">
          <a:extLst>
            <a:ext uri="{FF2B5EF4-FFF2-40B4-BE49-F238E27FC236}">
              <a16:creationId xmlns:a16="http://schemas.microsoft.com/office/drawing/2014/main" id="{00000000-0008-0000-0C00-000080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9" name="CustomShape 1" hidden="1">
          <a:extLst>
            <a:ext uri="{FF2B5EF4-FFF2-40B4-BE49-F238E27FC236}">
              <a16:creationId xmlns:a16="http://schemas.microsoft.com/office/drawing/2014/main" id="{00000000-0008-0000-0C00-000081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0" name="CustomShape 1" hidden="1">
          <a:extLst>
            <a:ext uri="{FF2B5EF4-FFF2-40B4-BE49-F238E27FC236}">
              <a16:creationId xmlns:a16="http://schemas.microsoft.com/office/drawing/2014/main" id="{00000000-0008-0000-0C00-000082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1" name="CustomShape 1" hidden="1">
          <a:extLst>
            <a:ext uri="{FF2B5EF4-FFF2-40B4-BE49-F238E27FC236}">
              <a16:creationId xmlns:a16="http://schemas.microsoft.com/office/drawing/2014/main" id="{00000000-0008-0000-0C00-000083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2" name="CustomShape 1" hidden="1">
          <a:extLst>
            <a:ext uri="{FF2B5EF4-FFF2-40B4-BE49-F238E27FC236}">
              <a16:creationId xmlns:a16="http://schemas.microsoft.com/office/drawing/2014/main" id="{00000000-0008-0000-0C00-000084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3" name="CustomShape 1" hidden="1">
          <a:extLst>
            <a:ext uri="{FF2B5EF4-FFF2-40B4-BE49-F238E27FC236}">
              <a16:creationId xmlns:a16="http://schemas.microsoft.com/office/drawing/2014/main" id="{00000000-0008-0000-0C00-000085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4" name="CustomShape 1" hidden="1">
          <a:extLst>
            <a:ext uri="{FF2B5EF4-FFF2-40B4-BE49-F238E27FC236}">
              <a16:creationId xmlns:a16="http://schemas.microsoft.com/office/drawing/2014/main" id="{00000000-0008-0000-0C00-000086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5" name="CustomShape 1" hidden="1">
          <a:extLst>
            <a:ext uri="{FF2B5EF4-FFF2-40B4-BE49-F238E27FC236}">
              <a16:creationId xmlns:a16="http://schemas.microsoft.com/office/drawing/2014/main" id="{00000000-0008-0000-0C00-000087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6" name="CustomShape 1" hidden="1">
          <a:extLst>
            <a:ext uri="{FF2B5EF4-FFF2-40B4-BE49-F238E27FC236}">
              <a16:creationId xmlns:a16="http://schemas.microsoft.com/office/drawing/2014/main" id="{00000000-0008-0000-0C00-000088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7" name="CustomShape 1" hidden="1">
          <a:extLst>
            <a:ext uri="{FF2B5EF4-FFF2-40B4-BE49-F238E27FC236}">
              <a16:creationId xmlns:a16="http://schemas.microsoft.com/office/drawing/2014/main" id="{00000000-0008-0000-0C00-000089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8" name="CustomShape 1" hidden="1">
          <a:extLst>
            <a:ext uri="{FF2B5EF4-FFF2-40B4-BE49-F238E27FC236}">
              <a16:creationId xmlns:a16="http://schemas.microsoft.com/office/drawing/2014/main" id="{00000000-0008-0000-0C00-00008A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9" name="CustomShape 1" hidden="1">
          <a:extLst>
            <a:ext uri="{FF2B5EF4-FFF2-40B4-BE49-F238E27FC236}">
              <a16:creationId xmlns:a16="http://schemas.microsoft.com/office/drawing/2014/main" id="{00000000-0008-0000-0C00-00008B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0" name="CustomShape 1" hidden="1">
          <a:extLst>
            <a:ext uri="{FF2B5EF4-FFF2-40B4-BE49-F238E27FC236}">
              <a16:creationId xmlns:a16="http://schemas.microsoft.com/office/drawing/2014/main" id="{00000000-0008-0000-0C00-00008C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1" name="CustomShape 1" hidden="1">
          <a:extLst>
            <a:ext uri="{FF2B5EF4-FFF2-40B4-BE49-F238E27FC236}">
              <a16:creationId xmlns:a16="http://schemas.microsoft.com/office/drawing/2014/main" id="{00000000-0008-0000-0C00-00008D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2" name="CustomShape 1" hidden="1">
          <a:extLst>
            <a:ext uri="{FF2B5EF4-FFF2-40B4-BE49-F238E27FC236}">
              <a16:creationId xmlns:a16="http://schemas.microsoft.com/office/drawing/2014/main" id="{00000000-0008-0000-0C00-00008E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3" name="CustomShape 1" hidden="1">
          <a:extLst>
            <a:ext uri="{FF2B5EF4-FFF2-40B4-BE49-F238E27FC236}">
              <a16:creationId xmlns:a16="http://schemas.microsoft.com/office/drawing/2014/main" id="{00000000-0008-0000-0C00-00008F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4" name="CustomShape 1" hidden="1">
          <a:extLst>
            <a:ext uri="{FF2B5EF4-FFF2-40B4-BE49-F238E27FC236}">
              <a16:creationId xmlns:a16="http://schemas.microsoft.com/office/drawing/2014/main" id="{00000000-0008-0000-0C00-000090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5" name="CustomShape 1" hidden="1">
          <a:extLst>
            <a:ext uri="{FF2B5EF4-FFF2-40B4-BE49-F238E27FC236}">
              <a16:creationId xmlns:a16="http://schemas.microsoft.com/office/drawing/2014/main" id="{00000000-0008-0000-0C00-000091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6" name="CustomShape 1" hidden="1">
          <a:extLst>
            <a:ext uri="{FF2B5EF4-FFF2-40B4-BE49-F238E27FC236}">
              <a16:creationId xmlns:a16="http://schemas.microsoft.com/office/drawing/2014/main" id="{00000000-0008-0000-0C00-000092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7" name="CustomShape 1" hidden="1">
          <a:extLst>
            <a:ext uri="{FF2B5EF4-FFF2-40B4-BE49-F238E27FC236}">
              <a16:creationId xmlns:a16="http://schemas.microsoft.com/office/drawing/2014/main" id="{00000000-0008-0000-0C00-000093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8" name="CustomShape 1" hidden="1">
          <a:extLst>
            <a:ext uri="{FF2B5EF4-FFF2-40B4-BE49-F238E27FC236}">
              <a16:creationId xmlns:a16="http://schemas.microsoft.com/office/drawing/2014/main" id="{00000000-0008-0000-0C00-000094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9" name="CustomShape 1" hidden="1">
          <a:extLst>
            <a:ext uri="{FF2B5EF4-FFF2-40B4-BE49-F238E27FC236}">
              <a16:creationId xmlns:a16="http://schemas.microsoft.com/office/drawing/2014/main" id="{00000000-0008-0000-0C00-000095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0" name="CustomShape 1" hidden="1">
          <a:extLst>
            <a:ext uri="{FF2B5EF4-FFF2-40B4-BE49-F238E27FC236}">
              <a16:creationId xmlns:a16="http://schemas.microsoft.com/office/drawing/2014/main" id="{00000000-0008-0000-0C00-000096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1" name="CustomShape 1" hidden="1">
          <a:extLst>
            <a:ext uri="{FF2B5EF4-FFF2-40B4-BE49-F238E27FC236}">
              <a16:creationId xmlns:a16="http://schemas.microsoft.com/office/drawing/2014/main" id="{00000000-0008-0000-0C00-000097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2" name="CustomShape 1" hidden="1">
          <a:extLst>
            <a:ext uri="{FF2B5EF4-FFF2-40B4-BE49-F238E27FC236}">
              <a16:creationId xmlns:a16="http://schemas.microsoft.com/office/drawing/2014/main" id="{00000000-0008-0000-0C00-000098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xdr:from>
      <xdr:col>0</xdr:col>
      <xdr:colOff>0</xdr:colOff>
      <xdr:row>0</xdr:row>
      <xdr:rowOff>0</xdr:rowOff>
    </xdr:from>
    <xdr:to>
      <xdr:col>14</xdr:col>
      <xdr:colOff>323850</xdr:colOff>
      <xdr:row>55</xdr:row>
      <xdr:rowOff>95250</xdr:rowOff>
    </xdr:to>
    <xdr:sp macro="" textlink="">
      <xdr:nvSpPr>
        <xdr:cNvPr id="9242" name="shapetype_202" hidden="1">
          <a:extLst>
            <a:ext uri="{FF2B5EF4-FFF2-40B4-BE49-F238E27FC236}">
              <a16:creationId xmlns:a16="http://schemas.microsoft.com/office/drawing/2014/main" id="{00000000-0008-0000-0C00-00001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40" name="shapetype_202" hidden="1">
          <a:extLst>
            <a:ext uri="{FF2B5EF4-FFF2-40B4-BE49-F238E27FC236}">
              <a16:creationId xmlns:a16="http://schemas.microsoft.com/office/drawing/2014/main" id="{00000000-0008-0000-0C00-00001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8" name="shapetype_202" hidden="1">
          <a:extLst>
            <a:ext uri="{FF2B5EF4-FFF2-40B4-BE49-F238E27FC236}">
              <a16:creationId xmlns:a16="http://schemas.microsoft.com/office/drawing/2014/main" id="{00000000-0008-0000-0C00-00001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6" name="shapetype_202" hidden="1">
          <a:extLst>
            <a:ext uri="{FF2B5EF4-FFF2-40B4-BE49-F238E27FC236}">
              <a16:creationId xmlns:a16="http://schemas.microsoft.com/office/drawing/2014/main" id="{00000000-0008-0000-0C00-00001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4" name="shapetype_202" hidden="1">
          <a:extLst>
            <a:ext uri="{FF2B5EF4-FFF2-40B4-BE49-F238E27FC236}">
              <a16:creationId xmlns:a16="http://schemas.microsoft.com/office/drawing/2014/main" id="{00000000-0008-0000-0C00-00001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2" name="shapetype_202" hidden="1">
          <a:extLst>
            <a:ext uri="{FF2B5EF4-FFF2-40B4-BE49-F238E27FC236}">
              <a16:creationId xmlns:a16="http://schemas.microsoft.com/office/drawing/2014/main" id="{00000000-0008-0000-0C00-000010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0" name="shapetype_202" hidden="1">
          <a:extLst>
            <a:ext uri="{FF2B5EF4-FFF2-40B4-BE49-F238E27FC236}">
              <a16:creationId xmlns:a16="http://schemas.microsoft.com/office/drawing/2014/main" id="{00000000-0008-0000-0C00-00000E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8" name="shapetype_202" hidden="1">
          <a:extLst>
            <a:ext uri="{FF2B5EF4-FFF2-40B4-BE49-F238E27FC236}">
              <a16:creationId xmlns:a16="http://schemas.microsoft.com/office/drawing/2014/main" id="{00000000-0008-0000-0C00-00000C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6" name="shapetype_202" hidden="1">
          <a:extLst>
            <a:ext uri="{FF2B5EF4-FFF2-40B4-BE49-F238E27FC236}">
              <a16:creationId xmlns:a16="http://schemas.microsoft.com/office/drawing/2014/main" id="{00000000-0008-0000-0C00-00000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4" name="shapetype_202" hidden="1">
          <a:extLst>
            <a:ext uri="{FF2B5EF4-FFF2-40B4-BE49-F238E27FC236}">
              <a16:creationId xmlns:a16="http://schemas.microsoft.com/office/drawing/2014/main" id="{00000000-0008-0000-0C00-00000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2" name="shapetype_202" hidden="1">
          <a:extLst>
            <a:ext uri="{FF2B5EF4-FFF2-40B4-BE49-F238E27FC236}">
              <a16:creationId xmlns:a16="http://schemas.microsoft.com/office/drawing/2014/main" id="{00000000-0008-0000-0C00-00000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0" name="shapetype_202" hidden="1">
          <a:extLst>
            <a:ext uri="{FF2B5EF4-FFF2-40B4-BE49-F238E27FC236}">
              <a16:creationId xmlns:a16="http://schemas.microsoft.com/office/drawing/2014/main" id="{00000000-0008-0000-0C00-00000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18" name="shapetype_202" hidden="1">
          <a:extLst>
            <a:ext uri="{FF2B5EF4-FFF2-40B4-BE49-F238E27FC236}">
              <a16:creationId xmlns:a16="http://schemas.microsoft.com/office/drawing/2014/main" id="{00000000-0008-0000-0C00-00000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00000000-0008-0000-0100-00001E000000}"/>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5"/>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6"/>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7"/>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00000000-0008-0000-0100-00001F000000}"/>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00000000-0008-0000-0100-000025000000}"/>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00000000-0008-0000-0100-000026000000}"/>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00000000-0008-0000-0100-000027000000}"/>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8"/>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00000000-0008-0000-0100-00002B000000}"/>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00000000-0008-0000-0100-00002D000000}"/>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00000000-0008-0000-0100-00002E000000}"/>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9"/>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10"/>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11"/>
        <a:stretch>
          <a:fillRect/>
        </a:stretch>
      </xdr:blipFill>
      <xdr:spPr>
        <a:xfrm>
          <a:off x="683559" y="39668824"/>
          <a:ext cx="10295238" cy="10133333"/>
        </a:xfrm>
        <a:prstGeom prst="rect">
          <a:avLst/>
        </a:prstGeom>
      </xdr:spPr>
    </xdr:pic>
    <xdr:clientData/>
  </xdr:twoCellAnchor>
  <xdr:twoCellAnchor editAs="oneCell">
    <xdr:from>
      <xdr:col>13</xdr:col>
      <xdr:colOff>0</xdr:colOff>
      <xdr:row>19</xdr:row>
      <xdr:rowOff>0</xdr:rowOff>
    </xdr:from>
    <xdr:to>
      <xdr:col>20</xdr:col>
      <xdr:colOff>62708</xdr:colOff>
      <xdr:row>54</xdr:row>
      <xdr:rowOff>97863</xdr:rowOff>
    </xdr:to>
    <xdr:pic>
      <xdr:nvPicPr>
        <xdr:cNvPr id="47" name="図 46">
          <a:extLst>
            <a:ext uri="{FF2B5EF4-FFF2-40B4-BE49-F238E27FC236}">
              <a16:creationId xmlns:a16="http://schemas.microsoft.com/office/drawing/2014/main" id="{D1482447-7BA6-452F-917D-5CEBFEFA8BBE}"/>
            </a:ext>
          </a:extLst>
        </xdr:cNvPr>
        <xdr:cNvPicPr>
          <a:picLocks noChangeAspect="1"/>
        </xdr:cNvPicPr>
      </xdr:nvPicPr>
      <xdr:blipFill>
        <a:blip xmlns:r="http://schemas.openxmlformats.org/officeDocument/2006/relationships" r:embed="rId12"/>
        <a:stretch>
          <a:fillRect/>
        </a:stretch>
      </xdr:blipFill>
      <xdr:spPr>
        <a:xfrm>
          <a:off x="9379324" y="3193676"/>
          <a:ext cx="4847619" cy="5980952"/>
        </a:xfrm>
        <a:prstGeom prst="rect">
          <a:avLst/>
        </a:prstGeom>
      </xdr:spPr>
    </xdr:pic>
    <xdr:clientData/>
  </xdr:twoCellAnchor>
  <xdr:twoCellAnchor editAs="oneCell">
    <xdr:from>
      <xdr:col>20</xdr:col>
      <xdr:colOff>324970</xdr:colOff>
      <xdr:row>3</xdr:row>
      <xdr:rowOff>145675</xdr:rowOff>
    </xdr:from>
    <xdr:to>
      <xdr:col>25</xdr:col>
      <xdr:colOff>145271</xdr:colOff>
      <xdr:row>17</xdr:row>
      <xdr:rowOff>59107</xdr:rowOff>
    </xdr:to>
    <xdr:pic>
      <xdr:nvPicPr>
        <xdr:cNvPr id="48" name="図 47">
          <a:extLst>
            <a:ext uri="{FF2B5EF4-FFF2-40B4-BE49-F238E27FC236}">
              <a16:creationId xmlns:a16="http://schemas.microsoft.com/office/drawing/2014/main" id="{1EC4493C-D57A-4A34-BB32-FA495D0758A3}"/>
            </a:ext>
          </a:extLst>
        </xdr:cNvPr>
        <xdr:cNvPicPr>
          <a:picLocks noChangeAspect="1"/>
        </xdr:cNvPicPr>
      </xdr:nvPicPr>
      <xdr:blipFill>
        <a:blip xmlns:r="http://schemas.openxmlformats.org/officeDocument/2006/relationships" r:embed="rId13"/>
        <a:stretch>
          <a:fillRect/>
        </a:stretch>
      </xdr:blipFill>
      <xdr:spPr>
        <a:xfrm>
          <a:off x="14489205" y="649940"/>
          <a:ext cx="3238095" cy="2266667"/>
        </a:xfrm>
        <a:prstGeom prst="rect">
          <a:avLst/>
        </a:prstGeom>
      </xdr:spPr>
    </xdr:pic>
    <xdr:clientData/>
  </xdr:twoCellAnchor>
  <xdr:twoCellAnchor editAs="oneCell">
    <xdr:from>
      <xdr:col>13</xdr:col>
      <xdr:colOff>0</xdr:colOff>
      <xdr:row>55</xdr:row>
      <xdr:rowOff>11204</xdr:rowOff>
    </xdr:from>
    <xdr:to>
      <xdr:col>20</xdr:col>
      <xdr:colOff>34137</xdr:colOff>
      <xdr:row>76</xdr:row>
      <xdr:rowOff>33732</xdr:rowOff>
    </xdr:to>
    <xdr:pic>
      <xdr:nvPicPr>
        <xdr:cNvPr id="49" name="図 48">
          <a:extLst>
            <a:ext uri="{FF2B5EF4-FFF2-40B4-BE49-F238E27FC236}">
              <a16:creationId xmlns:a16="http://schemas.microsoft.com/office/drawing/2014/main" id="{0285E910-9238-41A1-A248-296911062D7F}"/>
            </a:ext>
          </a:extLst>
        </xdr:cNvPr>
        <xdr:cNvPicPr>
          <a:picLocks noChangeAspect="1"/>
        </xdr:cNvPicPr>
      </xdr:nvPicPr>
      <xdr:blipFill>
        <a:blip xmlns:r="http://schemas.openxmlformats.org/officeDocument/2006/relationships" r:embed="rId14"/>
        <a:stretch>
          <a:fillRect/>
        </a:stretch>
      </xdr:blipFill>
      <xdr:spPr>
        <a:xfrm>
          <a:off x="9379324" y="9256057"/>
          <a:ext cx="4819048" cy="3552381"/>
        </a:xfrm>
        <a:prstGeom prst="rect">
          <a:avLst/>
        </a:prstGeom>
      </xdr:spPr>
    </xdr:pic>
    <xdr:clientData/>
  </xdr:twoCellAnchor>
  <xdr:twoCellAnchor editAs="oneCell">
    <xdr:from>
      <xdr:col>20</xdr:col>
      <xdr:colOff>358589</xdr:colOff>
      <xdr:row>18</xdr:row>
      <xdr:rowOff>134471</xdr:rowOff>
    </xdr:from>
    <xdr:to>
      <xdr:col>26</xdr:col>
      <xdr:colOff>171522</xdr:colOff>
      <xdr:row>50</xdr:row>
      <xdr:rowOff>136599</xdr:rowOff>
    </xdr:to>
    <xdr:pic>
      <xdr:nvPicPr>
        <xdr:cNvPr id="50" name="図 49">
          <a:extLst>
            <a:ext uri="{FF2B5EF4-FFF2-40B4-BE49-F238E27FC236}">
              <a16:creationId xmlns:a16="http://schemas.microsoft.com/office/drawing/2014/main" id="{87F2641F-D0C4-49CB-929E-DBA9BCF97511}"/>
            </a:ext>
          </a:extLst>
        </xdr:cNvPr>
        <xdr:cNvPicPr>
          <a:picLocks noChangeAspect="1"/>
        </xdr:cNvPicPr>
      </xdr:nvPicPr>
      <xdr:blipFill>
        <a:blip xmlns:r="http://schemas.openxmlformats.org/officeDocument/2006/relationships" r:embed="rId15"/>
        <a:stretch>
          <a:fillRect/>
        </a:stretch>
      </xdr:blipFill>
      <xdr:spPr>
        <a:xfrm>
          <a:off x="14522824" y="3160059"/>
          <a:ext cx="3914286" cy="538095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00000000-0008-0000-0200-000007000000}"/>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00000000-0008-0000-0200-00000B00000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00000000-0008-0000-0200-00000E00000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00000000-0008-0000-0200-00000F000000}"/>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00000000-0008-0000-0200-000011000000}"/>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00000000-0008-0000-0200-000010000000}"/>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00000000-0008-0000-0200-00001600000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00000000-0008-0000-0200-000017000000}"/>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00000000-0008-0000-0200-000018000000}"/>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00000000-0008-0000-0200-00001A000000}"/>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00000000-0008-0000-0200-000019000000}"/>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00000000-0008-0000-0200-00001E000000}"/>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00000000-0008-0000-0200-000021000000}"/>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00000000-0008-0000-0200-000022000000}"/>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00000000-0008-0000-0200-000026000000}"/>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00000000-0008-0000-0200-000029000000}"/>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00000000-0008-0000-0200-000031000000}"/>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00000000-0008-0000-0200-000033000000}"/>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00000000-0008-0000-0200-000037000000}"/>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00000000-0008-0000-0200-00003A000000}"/>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00000000-0008-0000-0200-00003D000000}"/>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00000000-0008-0000-0200-000040000000}"/>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0000000-0008-0000-0200-000041000000}"/>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00000000-0008-0000-0200-000043000000}"/>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00000000-0008-0000-0200-000046000000}"/>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00000000-0008-0000-0200-000048000000}"/>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542772</xdr:colOff>
      <xdr:row>111</xdr:row>
      <xdr:rowOff>108857</xdr:rowOff>
    </xdr:from>
    <xdr:to>
      <xdr:col>15</xdr:col>
      <xdr:colOff>167334</xdr:colOff>
      <xdr:row>121</xdr:row>
      <xdr:rowOff>149106</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31</xdr:row>
      <xdr:rowOff>137903</xdr:rowOff>
    </xdr:from>
    <xdr:to>
      <xdr:col>23</xdr:col>
      <xdr:colOff>371520</xdr:colOff>
      <xdr:row>45</xdr:row>
      <xdr:rowOff>102633</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78586" y="5426410"/>
          <a:ext cx="4960882" cy="235308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0001:EP1(IN/OUT)</a:t>
          </a:r>
        </a:p>
        <a:p>
          <a:r>
            <a:rPr lang="en-US" sz="1200" b="0" strike="noStrike" spc="-1">
              <a:latin typeface="游ゴシック Medium" panose="020B0500000000000000" pitchFamily="50" charset="-128"/>
              <a:ea typeface="游ゴシック Medium" panose="020B0500000000000000" pitchFamily="50" charset="-128"/>
            </a:rPr>
            <a:t>　　　0002:EP2(OUT/IN)</a:t>
          </a:r>
        </a:p>
      </xdr:txBody>
    </xdr:sp>
    <xdr:clientData/>
  </xdr:twoCellAnchor>
  <xdr:twoCellAnchor editAs="oneCell">
    <xdr:from>
      <xdr:col>7</xdr:col>
      <xdr:colOff>522909</xdr:colOff>
      <xdr:row>123</xdr:row>
      <xdr:rowOff>24552</xdr:rowOff>
    </xdr:from>
    <xdr:to>
      <xdr:col>15</xdr:col>
      <xdr:colOff>150999</xdr:colOff>
      <xdr:row>134</xdr:row>
      <xdr:rowOff>149677</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104</xdr:row>
      <xdr:rowOff>74083</xdr:rowOff>
    </xdr:from>
    <xdr:to>
      <xdr:col>27</xdr:col>
      <xdr:colOff>388620</xdr:colOff>
      <xdr:row>134</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18470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102</xdr:row>
      <xdr:rowOff>68036</xdr:rowOff>
    </xdr:from>
    <xdr:to>
      <xdr:col>28</xdr:col>
      <xdr:colOff>174542</xdr:colOff>
      <xdr:row>111</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205107"/>
          <a:ext cx="2667000" cy="1568014"/>
        </a:xfrm>
        <a:prstGeom prst="borderCallout1">
          <a:avLst>
            <a:gd name="adj1" fmla="val 46918"/>
            <a:gd name="adj2" fmla="val -438"/>
            <a:gd name="adj3" fmla="val 82396"/>
            <a:gd name="adj4" fmla="val -1218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102</xdr:row>
      <xdr:rowOff>42650</xdr:rowOff>
    </xdr:from>
    <xdr:to>
      <xdr:col>15</xdr:col>
      <xdr:colOff>7727</xdr:colOff>
      <xdr:row>106</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45002" y="14543396"/>
          <a:ext cx="3185300" cy="648475"/>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123</xdr:row>
      <xdr:rowOff>9440</xdr:rowOff>
    </xdr:from>
    <xdr:to>
      <xdr:col>7</xdr:col>
      <xdr:colOff>321904</xdr:colOff>
      <xdr:row>127</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105</xdr:row>
      <xdr:rowOff>82313</xdr:rowOff>
    </xdr:from>
    <xdr:to>
      <xdr:col>16</xdr:col>
      <xdr:colOff>258704</xdr:colOff>
      <xdr:row>116</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8</xdr:col>
      <xdr:colOff>258537</xdr:colOff>
      <xdr:row>20</xdr:row>
      <xdr:rowOff>40820</xdr:rowOff>
    </xdr:from>
    <xdr:to>
      <xdr:col>11</xdr:col>
      <xdr:colOff>612321</xdr:colOff>
      <xdr:row>27</xdr:row>
      <xdr:rowOff>95249</xdr:rowOff>
    </xdr:to>
    <xdr:sp macro="" textlink="">
      <xdr:nvSpPr>
        <xdr:cNvPr id="28" name="線吹き出し 1 (枠付き) 23">
          <a:extLst>
            <a:ext uri="{FF2B5EF4-FFF2-40B4-BE49-F238E27FC236}">
              <a16:creationId xmlns:a16="http://schemas.microsoft.com/office/drawing/2014/main" id="{00000000-0008-0000-0300-00001C000000}"/>
            </a:ext>
          </a:extLst>
        </xdr:cNvPr>
        <xdr:cNvSpPr/>
      </xdr:nvSpPr>
      <xdr:spPr>
        <a:xfrm>
          <a:off x="5592537" y="3578677"/>
          <a:ext cx="2354034" cy="1292679"/>
        </a:xfrm>
        <a:prstGeom prst="borderCallout1">
          <a:avLst>
            <a:gd name="adj1" fmla="val 1848"/>
            <a:gd name="adj2" fmla="val -634"/>
            <a:gd name="adj3" fmla="val 141570"/>
            <a:gd name="adj4" fmla="val -238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１．</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は各</a:t>
          </a:r>
          <a:r>
            <a:rPr kumimoji="1" lang="en-US" altLang="ja-JP" sz="1200">
              <a:latin typeface="游ゴシック Medium" panose="020B0500000000000000" pitchFamily="50" charset="-128"/>
              <a:ea typeface="游ゴシック Medium" panose="020B0500000000000000" pitchFamily="50" charset="-128"/>
            </a:rPr>
            <a:t>EP</a:t>
          </a:r>
          <a:r>
            <a:rPr kumimoji="1" lang="ja-JP" altLang="en-US" sz="1200">
              <a:latin typeface="游ゴシック Medium" panose="020B0500000000000000" pitchFamily="50" charset="-128"/>
              <a:ea typeface="游ゴシック Medium" panose="020B0500000000000000" pitchFamily="50" charset="-128"/>
            </a:rPr>
            <a:t>ごとにフリップフロップされる。</a:t>
          </a:r>
          <a:endParaRPr kumimoji="1" lang="en-US" altLang="ja-JP" sz="1200">
            <a:latin typeface="游ゴシック Medium" panose="020B0500000000000000" pitchFamily="50" charset="-128"/>
            <a:ea typeface="游ゴシック Medium" panose="020B0500000000000000" pitchFamily="50" charset="-128"/>
          </a:endParaRPr>
        </a:p>
        <a:p>
          <a:pPr algn="l"/>
          <a:r>
            <a:rPr kumimoji="1" lang="ja-JP" altLang="en-US" sz="1200">
              <a:latin typeface="游ゴシック Medium" panose="020B0500000000000000" pitchFamily="50" charset="-128"/>
              <a:ea typeface="游ゴシック Medium" panose="020B0500000000000000" pitchFamily="50" charset="-128"/>
            </a:rPr>
            <a:t>２．</a:t>
          </a:r>
          <a:r>
            <a:rPr kumimoji="1" lang="en-US" altLang="ja-JP" sz="1200">
              <a:latin typeface="游ゴシック Medium" panose="020B0500000000000000" pitchFamily="50" charset="-128"/>
              <a:ea typeface="游ゴシック Medium" panose="020B0500000000000000" pitchFamily="50" charset="-128"/>
            </a:rPr>
            <a:t>SETUP(EP0)</a:t>
          </a:r>
          <a:r>
            <a:rPr kumimoji="1" lang="ja-JP" altLang="en-US" sz="1200">
              <a:latin typeface="游ゴシック Medium" panose="020B0500000000000000" pitchFamily="50" charset="-128"/>
              <a:ea typeface="游ゴシック Medium" panose="020B0500000000000000" pitchFamily="50" charset="-128"/>
            </a:rPr>
            <a:t>は、必ず </a:t>
          </a:r>
          <a:r>
            <a:rPr kumimoji="1" lang="en-US" altLang="ja-JP" sz="1200">
              <a:latin typeface="游ゴシック Medium" panose="020B0500000000000000" pitchFamily="50" charset="-128"/>
              <a:ea typeface="游ゴシック Medium" panose="020B0500000000000000" pitchFamily="50" charset="-128"/>
            </a:rPr>
            <a:t>data0</a:t>
          </a:r>
          <a:r>
            <a:rPr kumimoji="1" lang="ja-JP" altLang="en-US" sz="1200">
              <a:latin typeface="游ゴシック Medium" panose="020B0500000000000000" pitchFamily="50" charset="-128"/>
              <a:ea typeface="游ゴシック Medium" panose="020B0500000000000000" pitchFamily="50" charset="-128"/>
            </a:rPr>
            <a:t>から始まる。</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7</xdr:col>
      <xdr:colOff>530679</xdr:colOff>
      <xdr:row>138</xdr:row>
      <xdr:rowOff>27214</xdr:rowOff>
    </xdr:from>
    <xdr:to>
      <xdr:col>15</xdr:col>
      <xdr:colOff>158769</xdr:colOff>
      <xdr:row>149</xdr:row>
      <xdr:rowOff>152340</xdr:rowOff>
    </xdr:to>
    <xdr:sp macro="" textlink="">
      <xdr:nvSpPr>
        <xdr:cNvPr id="29" name="CustomShape 1">
          <a:extLst>
            <a:ext uri="{FF2B5EF4-FFF2-40B4-BE49-F238E27FC236}">
              <a16:creationId xmlns:a16="http://schemas.microsoft.com/office/drawing/2014/main" id="{00000000-0008-0000-0300-00001D000000}"/>
            </a:ext>
          </a:extLst>
        </xdr:cNvPr>
        <xdr:cNvSpPr/>
      </xdr:nvSpPr>
      <xdr:spPr>
        <a:xfrm>
          <a:off x="5197929" y="14532428"/>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U1STAT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の状態を表す。</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ENDPT:</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のエンドポイント番号</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EP0=0</a:t>
          </a:r>
        </a:p>
        <a:p>
          <a:r>
            <a:rPr lang="en-US" sz="1200" b="0" strike="noStrike" spc="-1">
              <a:latin typeface="游ゴシック Medium" panose="020B0500000000000000" pitchFamily="50" charset="-128"/>
              <a:ea typeface="游ゴシック Medium" panose="020B0500000000000000" pitchFamily="50" charset="-128"/>
            </a:rPr>
            <a:t>　　DIR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直前アクティビティの方向</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TX(OUT) / 0:RX(IN)</a:t>
          </a:r>
        </a:p>
        <a:p>
          <a:r>
            <a:rPr lang="en-US" sz="1200" b="0" strike="noStrike" spc="-1">
              <a:latin typeface="游ゴシック Medium" panose="020B0500000000000000" pitchFamily="50" charset="-128"/>
              <a:ea typeface="游ゴシック Medium" panose="020B0500000000000000" pitchFamily="50" charset="-128"/>
            </a:rPr>
            <a:t>　　PPBI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直前アクティビティのピンポンインジケータ</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ODD / 0:EVEN</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15</xdr:col>
      <xdr:colOff>414623</xdr:colOff>
      <xdr:row>49</xdr:row>
      <xdr:rowOff>0</xdr:rowOff>
    </xdr:from>
    <xdr:to>
      <xdr:col>25</xdr:col>
      <xdr:colOff>91953</xdr:colOff>
      <xdr:row>95</xdr:row>
      <xdr:rowOff>91889</xdr:rowOff>
    </xdr:to>
    <xdr:grpSp>
      <xdr:nvGrpSpPr>
        <xdr:cNvPr id="7" name="グループ化 6">
          <a:extLst>
            <a:ext uri="{FF2B5EF4-FFF2-40B4-BE49-F238E27FC236}">
              <a16:creationId xmlns:a16="http://schemas.microsoft.com/office/drawing/2014/main" id="{00000000-0008-0000-0300-000007000000}"/>
            </a:ext>
          </a:extLst>
        </xdr:cNvPr>
        <xdr:cNvGrpSpPr/>
      </xdr:nvGrpSpPr>
      <xdr:grpSpPr>
        <a:xfrm>
          <a:off x="10415873" y="8667750"/>
          <a:ext cx="6344830" cy="8228960"/>
          <a:chOff x="10892118" y="8167688"/>
          <a:chExt cx="6344830" cy="7759514"/>
        </a:xfrm>
      </xdr:grpSpPr>
      <xdr:sp macro="" textlink="">
        <xdr:nvSpPr>
          <xdr:cNvPr id="5" name="テキスト ボックス 4">
            <a:extLst>
              <a:ext uri="{FF2B5EF4-FFF2-40B4-BE49-F238E27FC236}">
                <a16:creationId xmlns:a16="http://schemas.microsoft.com/office/drawing/2014/main" id="{00000000-0008-0000-0300-000005000000}"/>
              </a:ext>
            </a:extLst>
          </xdr:cNvPr>
          <xdr:cNvSpPr txBox="1"/>
        </xdr:nvSpPr>
        <xdr:spPr>
          <a:xfrm>
            <a:off x="10892118" y="8167689"/>
            <a:ext cx="1171892" cy="7757271"/>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BDT</a:t>
            </a:r>
            <a:r>
              <a:rPr kumimoji="1" lang="en-US" altLang="ja-JP" sz="1600" baseline="0"/>
              <a:t> EP0 </a:t>
            </a:r>
            <a:endParaRPr kumimoji="1" lang="ja-JP" altLang="en-US" sz="1100"/>
          </a:p>
        </xdr:txBody>
      </xdr:sp>
      <xdr:grpSp>
        <xdr:nvGrpSpPr>
          <xdr:cNvPr id="6" name="グループ化 5">
            <a:extLst>
              <a:ext uri="{FF2B5EF4-FFF2-40B4-BE49-F238E27FC236}">
                <a16:creationId xmlns:a16="http://schemas.microsoft.com/office/drawing/2014/main" id="{00000000-0008-0000-0300-000006000000}"/>
              </a:ext>
            </a:extLst>
          </xdr:cNvPr>
          <xdr:cNvGrpSpPr/>
        </xdr:nvGrpSpPr>
        <xdr:grpSpPr>
          <a:xfrm>
            <a:off x="12057529" y="8167688"/>
            <a:ext cx="5179419" cy="3885359"/>
            <a:chOff x="12158382" y="8236324"/>
            <a:chExt cx="5218640" cy="3917576"/>
          </a:xfrm>
        </xdr:grpSpPr>
        <xdr:sp macro="" textlink="">
          <xdr:nvSpPr>
            <xdr:cNvPr id="30" name="テキスト ボックス 29">
              <a:extLst>
                <a:ext uri="{FF2B5EF4-FFF2-40B4-BE49-F238E27FC236}">
                  <a16:creationId xmlns:a16="http://schemas.microsoft.com/office/drawing/2014/main" id="{00000000-0008-0000-0300-00001E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RX</a:t>
              </a:r>
              <a:endParaRPr kumimoji="1" lang="ja-JP" altLang="en-US" sz="1100"/>
            </a:p>
          </xdr:txBody>
        </xdr:sp>
        <xdr:sp macro="" textlink="">
          <xdr:nvSpPr>
            <xdr:cNvPr id="31" name="テキスト ボックス 30">
              <a:extLst>
                <a:ext uri="{FF2B5EF4-FFF2-40B4-BE49-F238E27FC236}">
                  <a16:creationId xmlns:a16="http://schemas.microsoft.com/office/drawing/2014/main" id="{00000000-0008-0000-0300-00001F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4" name="テキスト ボックス 33">
              <a:extLst>
                <a:ext uri="{FF2B5EF4-FFF2-40B4-BE49-F238E27FC236}">
                  <a16:creationId xmlns:a16="http://schemas.microsoft.com/office/drawing/2014/main" id="{00000000-0008-0000-0300-000022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nvGrpSpPr>
          <xdr:cNvPr id="36" name="グループ化 35">
            <a:extLst>
              <a:ext uri="{FF2B5EF4-FFF2-40B4-BE49-F238E27FC236}">
                <a16:creationId xmlns:a16="http://schemas.microsoft.com/office/drawing/2014/main" id="{00000000-0008-0000-0300-000024000000}"/>
              </a:ext>
            </a:extLst>
          </xdr:cNvPr>
          <xdr:cNvGrpSpPr/>
        </xdr:nvGrpSpPr>
        <xdr:grpSpPr>
          <a:xfrm>
            <a:off x="12053047" y="12041842"/>
            <a:ext cx="5179419" cy="3885360"/>
            <a:chOff x="12158382" y="8236324"/>
            <a:chExt cx="5218640" cy="3917576"/>
          </a:xfrm>
        </xdr:grpSpPr>
        <xdr:sp macro="" textlink="">
          <xdr:nvSpPr>
            <xdr:cNvPr id="37" name="テキスト ボックス 36">
              <a:extLst>
                <a:ext uri="{FF2B5EF4-FFF2-40B4-BE49-F238E27FC236}">
                  <a16:creationId xmlns:a16="http://schemas.microsoft.com/office/drawing/2014/main" id="{00000000-0008-0000-0300-000025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TX</a:t>
              </a:r>
              <a:endParaRPr kumimoji="1" lang="ja-JP" altLang="en-US" sz="1100"/>
            </a:p>
          </xdr:txBody>
        </xdr:sp>
        <xdr:sp macro="" textlink="">
          <xdr:nvSpPr>
            <xdr:cNvPr id="38" name="テキスト ボックス 37">
              <a:extLst>
                <a:ext uri="{FF2B5EF4-FFF2-40B4-BE49-F238E27FC236}">
                  <a16:creationId xmlns:a16="http://schemas.microsoft.com/office/drawing/2014/main" id="{00000000-0008-0000-0300-000026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9" name="テキスト ボックス 38">
              <a:extLst>
                <a:ext uri="{FF2B5EF4-FFF2-40B4-BE49-F238E27FC236}">
                  <a16:creationId xmlns:a16="http://schemas.microsoft.com/office/drawing/2014/main" id="{00000000-0008-0000-0300-000027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00000000-0008-0000-0500-000005000000}"/>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0000000-0008-0000-0500-000008000000}"/>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188</xdr:row>
      <xdr:rowOff>586</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81</xdr:row>
      <xdr:rowOff>169560</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1.microchip.com/downloads/jp/DeviceDoc/39721B_JP.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O54"/>
  <sheetViews>
    <sheetView topLeftCell="F13" zoomScale="90" zoomScaleNormal="90" workbookViewId="0">
      <selection activeCell="AP1" sqref="AP1:XFD1048576"/>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41" width="8.875" style="1" customWidth="1"/>
  </cols>
  <sheetData>
    <row r="1" spans="1:26">
      <c r="A1" s="2"/>
      <c r="B1" s="3"/>
      <c r="C1" s="4" t="s">
        <v>0</v>
      </c>
      <c r="D1" s="87" t="s">
        <v>577</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578</v>
      </c>
      <c r="E5" s="6"/>
      <c r="F5" s="11"/>
      <c r="G5" s="9"/>
      <c r="H5" s="9"/>
      <c r="O5" s="12">
        <v>4</v>
      </c>
      <c r="P5" s="11" t="s">
        <v>11</v>
      </c>
    </row>
    <row r="6" spans="1:26">
      <c r="A6" s="2"/>
      <c r="B6" s="3"/>
      <c r="C6" s="4" t="s">
        <v>12</v>
      </c>
      <c r="D6" s="6" t="s">
        <v>579</v>
      </c>
      <c r="E6" s="6"/>
      <c r="F6" s="11"/>
      <c r="G6" s="9"/>
      <c r="H6" s="9"/>
      <c r="O6" s="12">
        <v>5</v>
      </c>
      <c r="P6" s="11" t="s">
        <v>13</v>
      </c>
    </row>
    <row r="7" spans="1:26">
      <c r="A7" s="2"/>
      <c r="B7" s="3"/>
      <c r="C7" s="4" t="s">
        <v>14</v>
      </c>
      <c r="D7" s="6" t="s">
        <v>15</v>
      </c>
      <c r="E7" s="6"/>
      <c r="F7" s="11"/>
      <c r="O7" s="13">
        <v>6</v>
      </c>
      <c r="P7" s="11" t="s">
        <v>16</v>
      </c>
    </row>
    <row r="10" spans="1:26">
      <c r="B10" s="14" t="s">
        <v>17</v>
      </c>
      <c r="C10" s="15" t="s">
        <v>619</v>
      </c>
      <c r="D10" s="15"/>
      <c r="E10" s="15"/>
      <c r="F10" s="15"/>
      <c r="G10" s="15"/>
      <c r="H10" s="15"/>
      <c r="I10" s="15"/>
      <c r="J10" s="15"/>
      <c r="K10" s="15"/>
      <c r="L10" s="15"/>
      <c r="M10" s="15"/>
      <c r="N10" s="15"/>
      <c r="O10" s="16">
        <v>1</v>
      </c>
      <c r="P10" s="17"/>
      <c r="Q10" s="18">
        <v>28</v>
      </c>
      <c r="R10" s="15" t="s">
        <v>617</v>
      </c>
      <c r="S10" s="15"/>
      <c r="T10" s="15"/>
      <c r="U10" s="15"/>
      <c r="V10" s="15"/>
      <c r="W10" s="15"/>
      <c r="X10" s="15"/>
      <c r="Y10" s="15"/>
      <c r="Z10" s="14" t="s">
        <v>20</v>
      </c>
    </row>
    <row r="11" spans="1:26">
      <c r="B11" s="19"/>
      <c r="C11" s="1" t="s">
        <v>21</v>
      </c>
      <c r="D11" s="1" t="s">
        <v>24</v>
      </c>
      <c r="E11" s="1" t="s">
        <v>580</v>
      </c>
      <c r="G11" s="1" t="s">
        <v>23</v>
      </c>
      <c r="H11" s="1" t="s">
        <v>26</v>
      </c>
      <c r="J11" s="1" t="s">
        <v>25</v>
      </c>
      <c r="L11" s="1" t="s">
        <v>22</v>
      </c>
      <c r="M11" s="1" t="s">
        <v>581</v>
      </c>
      <c r="N11" s="1" t="s">
        <v>27</v>
      </c>
      <c r="O11" s="20">
        <v>2</v>
      </c>
      <c r="P11" s="9"/>
      <c r="Q11" s="21">
        <v>27</v>
      </c>
      <c r="R11" s="15" t="s">
        <v>618</v>
      </c>
      <c r="S11" s="15"/>
      <c r="T11" s="15"/>
      <c r="U11" s="15"/>
      <c r="V11" s="15"/>
      <c r="W11" s="15"/>
      <c r="X11" s="15"/>
      <c r="Y11" s="15"/>
      <c r="Z11" s="22" t="s">
        <v>9</v>
      </c>
    </row>
    <row r="12" spans="1:26">
      <c r="B12" s="19"/>
      <c r="C12" s="1" t="s">
        <v>29</v>
      </c>
      <c r="D12" s="1" t="s">
        <v>32</v>
      </c>
      <c r="E12" s="1" t="s">
        <v>582</v>
      </c>
      <c r="H12" s="1" t="s">
        <v>34</v>
      </c>
      <c r="J12" s="1" t="s">
        <v>33</v>
      </c>
      <c r="L12" s="1" t="s">
        <v>30</v>
      </c>
      <c r="M12" s="1" t="s">
        <v>583</v>
      </c>
      <c r="N12" s="1" t="s">
        <v>35</v>
      </c>
      <c r="O12" s="20">
        <v>3</v>
      </c>
      <c r="P12" s="9"/>
      <c r="Q12" s="21">
        <v>26</v>
      </c>
      <c r="S12" s="1" t="s">
        <v>37</v>
      </c>
      <c r="T12" s="1" t="s">
        <v>81</v>
      </c>
      <c r="U12" s="1" t="s">
        <v>615</v>
      </c>
      <c r="V12" s="1" t="s">
        <v>616</v>
      </c>
      <c r="W12" s="1" t="s">
        <v>36</v>
      </c>
      <c r="X12" s="1" t="s">
        <v>614</v>
      </c>
      <c r="Y12" s="1" t="s">
        <v>38</v>
      </c>
      <c r="Z12" s="19"/>
    </row>
    <row r="13" spans="1:26">
      <c r="B13" s="23" t="s">
        <v>39</v>
      </c>
      <c r="C13" s="24" t="s">
        <v>40</v>
      </c>
      <c r="D13" s="88"/>
      <c r="E13" s="89" t="s">
        <v>80</v>
      </c>
      <c r="F13" s="89" t="s">
        <v>42</v>
      </c>
      <c r="G13" s="89" t="s">
        <v>31</v>
      </c>
      <c r="H13" s="88"/>
      <c r="I13" s="88"/>
      <c r="J13" s="89" t="s">
        <v>43</v>
      </c>
      <c r="K13" s="89"/>
      <c r="L13" s="89" t="s">
        <v>41</v>
      </c>
      <c r="M13" s="89" t="s">
        <v>584</v>
      </c>
      <c r="N13" s="89" t="s">
        <v>44</v>
      </c>
      <c r="O13" s="20">
        <v>4</v>
      </c>
      <c r="P13" s="9"/>
      <c r="Q13" s="21">
        <v>25</v>
      </c>
      <c r="R13" s="1" t="s">
        <v>610</v>
      </c>
      <c r="S13" s="1" t="s">
        <v>46</v>
      </c>
      <c r="T13" s="1" t="s">
        <v>47</v>
      </c>
      <c r="U13" s="1" t="s">
        <v>612</v>
      </c>
      <c r="V13" s="1" t="s">
        <v>613</v>
      </c>
      <c r="W13" s="1" t="s">
        <v>45</v>
      </c>
      <c r="X13" s="1" t="s">
        <v>611</v>
      </c>
      <c r="Y13" s="1" t="s">
        <v>48</v>
      </c>
      <c r="Z13" s="19"/>
    </row>
    <row r="14" spans="1:26">
      <c r="B14" s="23" t="s">
        <v>49</v>
      </c>
      <c r="C14" s="24" t="s">
        <v>50</v>
      </c>
      <c r="D14" s="88"/>
      <c r="E14" s="89" t="s">
        <v>56</v>
      </c>
      <c r="F14" s="89" t="s">
        <v>52</v>
      </c>
      <c r="G14" s="88"/>
      <c r="H14" s="89" t="s">
        <v>586</v>
      </c>
      <c r="I14" s="88"/>
      <c r="J14" s="89" t="s">
        <v>53</v>
      </c>
      <c r="K14" s="89"/>
      <c r="L14" s="89" t="s">
        <v>51</v>
      </c>
      <c r="M14" s="89" t="s">
        <v>585</v>
      </c>
      <c r="N14" s="89" t="s">
        <v>54</v>
      </c>
      <c r="O14" s="20">
        <v>5</v>
      </c>
      <c r="P14" s="9"/>
      <c r="Q14" s="21">
        <v>24</v>
      </c>
      <c r="S14" s="1" t="s">
        <v>609</v>
      </c>
      <c r="T14" s="1" t="s">
        <v>57</v>
      </c>
      <c r="W14" s="1" t="s">
        <v>55</v>
      </c>
      <c r="X14" s="1" t="s">
        <v>608</v>
      </c>
      <c r="Y14" s="1" t="s">
        <v>58</v>
      </c>
      <c r="Z14" s="19"/>
    </row>
    <row r="15" spans="1:26">
      <c r="B15" s="19"/>
      <c r="D15" s="1" t="s">
        <v>61</v>
      </c>
      <c r="E15" s="1" t="s">
        <v>60</v>
      </c>
      <c r="F15" s="1" t="s">
        <v>90</v>
      </c>
      <c r="H15" s="1" t="s">
        <v>588</v>
      </c>
      <c r="J15" s="1" t="s">
        <v>62</v>
      </c>
      <c r="L15" s="1" t="s">
        <v>59</v>
      </c>
      <c r="M15" s="1" t="s">
        <v>587</v>
      </c>
      <c r="N15" s="1" t="s">
        <v>63</v>
      </c>
      <c r="O15" s="20">
        <v>6</v>
      </c>
      <c r="P15" s="9"/>
      <c r="Q15" s="21">
        <v>23</v>
      </c>
      <c r="R15" s="15" t="s">
        <v>607</v>
      </c>
      <c r="S15" s="15"/>
      <c r="T15" s="15"/>
      <c r="U15" s="15"/>
      <c r="V15" s="15"/>
      <c r="W15" s="15"/>
      <c r="X15" s="15"/>
      <c r="Y15" s="15"/>
      <c r="Z15" s="22" t="s">
        <v>20</v>
      </c>
    </row>
    <row r="16" spans="1:26">
      <c r="B16" s="19"/>
      <c r="D16" s="1" t="s">
        <v>66</v>
      </c>
      <c r="E16" s="1" t="s">
        <v>65</v>
      </c>
      <c r="F16" s="1" t="s">
        <v>99</v>
      </c>
      <c r="I16" s="1" t="s">
        <v>67</v>
      </c>
      <c r="J16" s="1" t="s">
        <v>68</v>
      </c>
      <c r="L16" s="1" t="s">
        <v>64</v>
      </c>
      <c r="M16" s="1" t="s">
        <v>589</v>
      </c>
      <c r="N16" s="1" t="s">
        <v>69</v>
      </c>
      <c r="O16" s="20">
        <v>7</v>
      </c>
      <c r="P16" s="9"/>
      <c r="Q16" s="21">
        <v>22</v>
      </c>
      <c r="R16" s="1" t="s">
        <v>70</v>
      </c>
      <c r="T16" s="1" t="s">
        <v>71</v>
      </c>
      <c r="X16" s="1" t="s">
        <v>590</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606</v>
      </c>
      <c r="X17" s="1" t="s">
        <v>605</v>
      </c>
      <c r="Y17" s="1" t="s">
        <v>76</v>
      </c>
      <c r="Z17" s="19" t="s">
        <v>77</v>
      </c>
    </row>
    <row r="18" spans="1:27">
      <c r="B18" s="23" t="s">
        <v>78</v>
      </c>
      <c r="C18" s="24" t="s">
        <v>591</v>
      </c>
      <c r="D18" s="89" t="s">
        <v>79</v>
      </c>
      <c r="E18" s="88"/>
      <c r="F18" s="88"/>
      <c r="G18" s="24"/>
      <c r="H18" s="24"/>
      <c r="I18" s="24"/>
      <c r="J18" s="24"/>
      <c r="K18" s="24"/>
      <c r="L18" s="24"/>
      <c r="M18" s="24" t="s">
        <v>592</v>
      </c>
      <c r="N18" s="24" t="s">
        <v>82</v>
      </c>
      <c r="O18" s="20">
        <v>9</v>
      </c>
      <c r="P18" s="9"/>
      <c r="Q18" s="21">
        <v>20</v>
      </c>
      <c r="R18" s="15" t="s">
        <v>83</v>
      </c>
      <c r="S18" s="15"/>
      <c r="T18" s="15"/>
      <c r="U18" s="15"/>
      <c r="V18" s="15"/>
      <c r="W18" s="15"/>
      <c r="X18" s="15"/>
      <c r="Y18" s="15"/>
      <c r="Z18" s="22" t="s">
        <v>84</v>
      </c>
    </row>
    <row r="19" spans="1:27">
      <c r="B19" s="23" t="s">
        <v>85</v>
      </c>
      <c r="C19" s="24" t="s">
        <v>593</v>
      </c>
      <c r="D19" s="89" t="s">
        <v>86</v>
      </c>
      <c r="E19" s="24" t="s">
        <v>87</v>
      </c>
      <c r="F19" s="88"/>
      <c r="G19" s="88"/>
      <c r="H19" s="24"/>
      <c r="I19" s="24"/>
      <c r="J19" s="24"/>
      <c r="K19" s="24"/>
      <c r="L19" s="24"/>
      <c r="M19" s="24" t="s">
        <v>594</v>
      </c>
      <c r="N19" s="24" t="s">
        <v>88</v>
      </c>
      <c r="O19" s="20">
        <v>10</v>
      </c>
      <c r="P19" s="9"/>
      <c r="Q19" s="21">
        <v>19</v>
      </c>
      <c r="R19" s="15" t="s">
        <v>28</v>
      </c>
      <c r="S19" s="15"/>
      <c r="T19" s="15"/>
      <c r="U19" s="15"/>
      <c r="V19" s="15"/>
      <c r="W19" s="15"/>
      <c r="X19" s="15"/>
      <c r="Y19" s="15"/>
      <c r="Z19" s="22" t="s">
        <v>9</v>
      </c>
    </row>
    <row r="20" spans="1:27">
      <c r="B20" s="23" t="s">
        <v>89</v>
      </c>
      <c r="C20" s="24" t="s">
        <v>89</v>
      </c>
      <c r="D20" s="88"/>
      <c r="E20" s="24"/>
      <c r="F20" s="89"/>
      <c r="G20" s="89"/>
      <c r="H20" s="24"/>
      <c r="I20" s="24"/>
      <c r="J20" s="24"/>
      <c r="K20" s="24"/>
      <c r="L20" s="24"/>
      <c r="M20" s="24" t="s">
        <v>595</v>
      </c>
      <c r="N20" s="24" t="s">
        <v>91</v>
      </c>
      <c r="O20" s="20">
        <v>11</v>
      </c>
      <c r="P20" s="9"/>
      <c r="Q20" s="21">
        <v>18</v>
      </c>
      <c r="R20" s="1" t="s">
        <v>92</v>
      </c>
      <c r="S20" s="1" t="s">
        <v>93</v>
      </c>
      <c r="U20" s="1" t="s">
        <v>94</v>
      </c>
      <c r="V20" s="1" t="s">
        <v>604</v>
      </c>
      <c r="X20" s="1" t="s">
        <v>603</v>
      </c>
      <c r="Y20" s="1" t="s">
        <v>95</v>
      </c>
      <c r="Z20" s="136" t="s">
        <v>106</v>
      </c>
      <c r="AA20" s="19" t="s">
        <v>96</v>
      </c>
    </row>
    <row r="21" spans="1:27">
      <c r="B21" s="23" t="s">
        <v>97</v>
      </c>
      <c r="C21" s="24" t="s">
        <v>97</v>
      </c>
      <c r="D21" s="89" t="s">
        <v>98</v>
      </c>
      <c r="E21" s="24" t="s">
        <v>100</v>
      </c>
      <c r="F21" s="88"/>
      <c r="G21" s="88"/>
      <c r="H21" s="24" t="s">
        <v>597</v>
      </c>
      <c r="I21" s="24"/>
      <c r="J21" s="24"/>
      <c r="K21" s="24"/>
      <c r="L21" s="24"/>
      <c r="M21" s="24" t="s">
        <v>596</v>
      </c>
      <c r="N21" s="24" t="s">
        <v>101</v>
      </c>
      <c r="O21" s="20">
        <v>12</v>
      </c>
      <c r="P21" s="9"/>
      <c r="Q21" s="21">
        <v>17</v>
      </c>
      <c r="R21" s="1" t="s">
        <v>102</v>
      </c>
      <c r="S21" s="1" t="s">
        <v>103</v>
      </c>
      <c r="U21" s="1" t="s">
        <v>104</v>
      </c>
      <c r="V21" s="1" t="s">
        <v>602</v>
      </c>
      <c r="X21" s="1" t="s">
        <v>601</v>
      </c>
      <c r="Y21" s="1" t="s">
        <v>105</v>
      </c>
      <c r="Z21" s="136"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600</v>
      </c>
      <c r="X22" s="1" t="s">
        <v>599</v>
      </c>
      <c r="Y22" s="1" t="s">
        <v>110</v>
      </c>
      <c r="Z22" s="19"/>
    </row>
    <row r="23" spans="1:27">
      <c r="B23" s="25" t="s">
        <v>111</v>
      </c>
      <c r="C23" s="1" t="s">
        <v>112</v>
      </c>
      <c r="D23" s="1" t="s">
        <v>113</v>
      </c>
      <c r="M23" s="1" t="s">
        <v>598</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65" t="s">
        <v>118</v>
      </c>
      <c r="R26" s="165"/>
      <c r="S26" s="165"/>
      <c r="T26" s="165"/>
      <c r="U26" s="165"/>
      <c r="V26" s="33" t="s">
        <v>119</v>
      </c>
    </row>
    <row r="27" spans="1:27">
      <c r="A27" s="34">
        <v>1</v>
      </c>
      <c r="B27" s="90" t="s">
        <v>619</v>
      </c>
      <c r="C27" s="91"/>
      <c r="D27" s="91"/>
      <c r="E27" s="91"/>
      <c r="F27" s="91"/>
      <c r="G27" s="91"/>
      <c r="H27" s="91"/>
      <c r="I27" s="91"/>
      <c r="J27" s="91"/>
      <c r="K27" s="91"/>
      <c r="L27" s="91"/>
      <c r="M27" s="91"/>
      <c r="N27" s="36"/>
      <c r="O27" s="92"/>
      <c r="P27" s="37" t="s">
        <v>15</v>
      </c>
      <c r="Q27" s="163" t="s">
        <v>18</v>
      </c>
      <c r="R27" s="163"/>
      <c r="S27" s="163"/>
      <c r="T27" s="163"/>
      <c r="U27" s="163"/>
      <c r="V27" s="38" t="str">
        <f t="shared" ref="V27:V40" si="0">B10</f>
        <v>10K</v>
      </c>
    </row>
    <row r="28" spans="1:27">
      <c r="A28" s="34">
        <v>2</v>
      </c>
      <c r="B28" s="5" t="s">
        <v>21</v>
      </c>
      <c r="C28" s="93" t="s">
        <v>24</v>
      </c>
      <c r="D28" s="93" t="s">
        <v>580</v>
      </c>
      <c r="E28" s="93"/>
      <c r="F28" s="93" t="s">
        <v>23</v>
      </c>
      <c r="G28" s="93" t="s">
        <v>26</v>
      </c>
      <c r="H28" s="93"/>
      <c r="I28" s="93" t="s">
        <v>25</v>
      </c>
      <c r="J28" s="93"/>
      <c r="K28" s="93" t="s">
        <v>22</v>
      </c>
      <c r="L28" s="93" t="s">
        <v>581</v>
      </c>
      <c r="M28" s="93" t="s">
        <v>27</v>
      </c>
      <c r="N28" s="40"/>
      <c r="O28" s="94"/>
      <c r="P28" s="41"/>
      <c r="Q28" s="162"/>
      <c r="R28" s="162"/>
      <c r="S28" s="162"/>
      <c r="T28" s="162"/>
      <c r="U28" s="162"/>
      <c r="V28" s="42">
        <f t="shared" si="0"/>
        <v>0</v>
      </c>
    </row>
    <row r="29" spans="1:27">
      <c r="A29" s="34">
        <v>3</v>
      </c>
      <c r="B29" s="5" t="s">
        <v>29</v>
      </c>
      <c r="C29" s="93" t="s">
        <v>32</v>
      </c>
      <c r="D29" s="93" t="s">
        <v>582</v>
      </c>
      <c r="E29" s="93"/>
      <c r="F29" s="93"/>
      <c r="G29" s="93" t="s">
        <v>34</v>
      </c>
      <c r="H29" s="93"/>
      <c r="I29" s="93" t="s">
        <v>33</v>
      </c>
      <c r="J29" s="93"/>
      <c r="K29" s="93" t="s">
        <v>30</v>
      </c>
      <c r="L29" s="93" t="s">
        <v>583</v>
      </c>
      <c r="M29" s="93" t="s">
        <v>35</v>
      </c>
      <c r="N29" s="40"/>
      <c r="O29" s="94"/>
      <c r="P29" s="41"/>
      <c r="Q29" s="162"/>
      <c r="R29" s="162"/>
      <c r="S29" s="162"/>
      <c r="T29" s="162"/>
      <c r="U29" s="162"/>
      <c r="V29" s="42">
        <f t="shared" si="0"/>
        <v>0</v>
      </c>
    </row>
    <row r="30" spans="1:27">
      <c r="A30" s="34">
        <v>4</v>
      </c>
      <c r="B30" s="95" t="s">
        <v>40</v>
      </c>
      <c r="C30" s="96"/>
      <c r="D30" s="97" t="s">
        <v>80</v>
      </c>
      <c r="E30" s="97" t="s">
        <v>42</v>
      </c>
      <c r="F30" s="97" t="s">
        <v>31</v>
      </c>
      <c r="G30" s="96"/>
      <c r="H30" s="96"/>
      <c r="I30" s="97" t="s">
        <v>43</v>
      </c>
      <c r="J30" s="97"/>
      <c r="K30" s="97" t="s">
        <v>41</v>
      </c>
      <c r="L30" s="97" t="s">
        <v>584</v>
      </c>
      <c r="M30" s="97" t="s">
        <v>44</v>
      </c>
      <c r="N30" s="97"/>
      <c r="O30" s="97"/>
      <c r="P30" s="99" t="s">
        <v>120</v>
      </c>
      <c r="Q30" s="164" t="s">
        <v>121</v>
      </c>
      <c r="R30" s="164"/>
      <c r="S30" s="164"/>
      <c r="T30" s="164"/>
      <c r="U30" s="164"/>
      <c r="V30" s="100" t="str">
        <f t="shared" si="0"/>
        <v>PGD1</v>
      </c>
    </row>
    <row r="31" spans="1:27">
      <c r="A31" s="34">
        <v>5</v>
      </c>
      <c r="B31" s="95" t="s">
        <v>50</v>
      </c>
      <c r="C31" s="96"/>
      <c r="D31" s="97" t="s">
        <v>56</v>
      </c>
      <c r="E31" s="97" t="s">
        <v>52</v>
      </c>
      <c r="F31" s="96"/>
      <c r="G31" s="97" t="s">
        <v>586</v>
      </c>
      <c r="H31" s="96"/>
      <c r="I31" s="97" t="s">
        <v>53</v>
      </c>
      <c r="J31" s="97"/>
      <c r="K31" s="97" t="s">
        <v>51</v>
      </c>
      <c r="L31" s="97" t="s">
        <v>585</v>
      </c>
      <c r="M31" s="97" t="s">
        <v>54</v>
      </c>
      <c r="N31" s="97"/>
      <c r="O31" s="97"/>
      <c r="P31" s="99" t="s">
        <v>120</v>
      </c>
      <c r="Q31" s="164" t="s">
        <v>122</v>
      </c>
      <c r="R31" s="164"/>
      <c r="S31" s="164"/>
      <c r="T31" s="164"/>
      <c r="U31" s="164"/>
      <c r="V31" s="100" t="str">
        <f t="shared" si="0"/>
        <v>PGC1</v>
      </c>
    </row>
    <row r="32" spans="1:27">
      <c r="A32" s="34">
        <v>6</v>
      </c>
      <c r="B32" s="5"/>
      <c r="C32" s="93" t="s">
        <v>61</v>
      </c>
      <c r="D32" s="93" t="s">
        <v>60</v>
      </c>
      <c r="E32" s="93" t="s">
        <v>90</v>
      </c>
      <c r="F32" s="93"/>
      <c r="G32" s="93" t="s">
        <v>588</v>
      </c>
      <c r="H32" s="93"/>
      <c r="I32" s="93" t="s">
        <v>62</v>
      </c>
      <c r="J32" s="93"/>
      <c r="K32" s="93" t="s">
        <v>59</v>
      </c>
      <c r="L32" s="93" t="s">
        <v>587</v>
      </c>
      <c r="M32" s="93" t="s">
        <v>63</v>
      </c>
      <c r="N32" s="93"/>
      <c r="O32" s="93"/>
      <c r="P32" s="41"/>
      <c r="Q32" s="162"/>
      <c r="R32" s="162"/>
      <c r="S32" s="162"/>
      <c r="T32" s="162"/>
      <c r="U32" s="162"/>
      <c r="V32" s="42">
        <f t="shared" si="0"/>
        <v>0</v>
      </c>
    </row>
    <row r="33" spans="1:22">
      <c r="A33" s="34">
        <v>7</v>
      </c>
      <c r="B33" s="5"/>
      <c r="C33" s="93" t="s">
        <v>66</v>
      </c>
      <c r="D33" s="93" t="s">
        <v>65</v>
      </c>
      <c r="E33" s="93" t="s">
        <v>99</v>
      </c>
      <c r="F33" s="93"/>
      <c r="G33" s="93"/>
      <c r="H33" s="93" t="s">
        <v>67</v>
      </c>
      <c r="I33" s="93" t="s">
        <v>68</v>
      </c>
      <c r="J33" s="93"/>
      <c r="K33" s="93" t="s">
        <v>64</v>
      </c>
      <c r="L33" s="93" t="s">
        <v>589</v>
      </c>
      <c r="M33" s="93" t="s">
        <v>69</v>
      </c>
      <c r="N33" s="93"/>
      <c r="O33" s="93"/>
      <c r="P33" s="41"/>
      <c r="Q33" s="162"/>
      <c r="R33" s="162"/>
      <c r="S33" s="162"/>
      <c r="T33" s="162"/>
      <c r="U33" s="162"/>
      <c r="V33" s="42">
        <f t="shared" si="0"/>
        <v>0</v>
      </c>
    </row>
    <row r="34" spans="1:22">
      <c r="A34" s="34">
        <v>8</v>
      </c>
      <c r="B34" s="90" t="s">
        <v>28</v>
      </c>
      <c r="C34" s="91"/>
      <c r="D34" s="91"/>
      <c r="E34" s="91"/>
      <c r="F34" s="91"/>
      <c r="G34" s="91"/>
      <c r="H34" s="91"/>
      <c r="I34" s="91"/>
      <c r="J34" s="91"/>
      <c r="K34" s="91"/>
      <c r="L34" s="91"/>
      <c r="M34" s="91"/>
      <c r="N34" s="91"/>
      <c r="O34" s="91"/>
      <c r="P34" s="37" t="s">
        <v>15</v>
      </c>
      <c r="Q34" s="163" t="s">
        <v>9</v>
      </c>
      <c r="R34" s="163"/>
      <c r="S34" s="163"/>
      <c r="T34" s="163"/>
      <c r="U34" s="163"/>
      <c r="V34" s="38" t="str">
        <f t="shared" si="0"/>
        <v>GND</v>
      </c>
    </row>
    <row r="35" spans="1:22">
      <c r="A35" s="34">
        <v>9</v>
      </c>
      <c r="B35" s="95" t="s">
        <v>591</v>
      </c>
      <c r="C35" s="97" t="s">
        <v>79</v>
      </c>
      <c r="D35" s="96"/>
      <c r="E35" s="96"/>
      <c r="F35" s="98"/>
      <c r="G35" s="98"/>
      <c r="H35" s="98"/>
      <c r="I35" s="98"/>
      <c r="J35" s="98"/>
      <c r="K35" s="98"/>
      <c r="L35" s="98" t="s">
        <v>592</v>
      </c>
      <c r="M35" s="98" t="s">
        <v>82</v>
      </c>
      <c r="N35" s="98"/>
      <c r="O35" s="98"/>
      <c r="P35" s="99"/>
      <c r="Q35" s="164" t="s">
        <v>123</v>
      </c>
      <c r="R35" s="164"/>
      <c r="S35" s="164"/>
      <c r="T35" s="164"/>
      <c r="U35" s="164"/>
      <c r="V35" s="100" t="str">
        <f t="shared" si="0"/>
        <v>OSCI</v>
      </c>
    </row>
    <row r="36" spans="1:22">
      <c r="A36" s="34">
        <v>10</v>
      </c>
      <c r="B36" s="95" t="s">
        <v>593</v>
      </c>
      <c r="C36" s="97" t="s">
        <v>86</v>
      </c>
      <c r="D36" s="98" t="s">
        <v>87</v>
      </c>
      <c r="E36" s="96"/>
      <c r="F36" s="96"/>
      <c r="G36" s="98"/>
      <c r="H36" s="98"/>
      <c r="I36" s="98"/>
      <c r="J36" s="98"/>
      <c r="K36" s="98"/>
      <c r="L36" s="98" t="s">
        <v>594</v>
      </c>
      <c r="M36" s="98" t="s">
        <v>88</v>
      </c>
      <c r="N36" s="98"/>
      <c r="O36" s="98"/>
      <c r="P36" s="99"/>
      <c r="Q36" s="164" t="s">
        <v>123</v>
      </c>
      <c r="R36" s="164"/>
      <c r="S36" s="164"/>
      <c r="T36" s="164"/>
      <c r="U36" s="164"/>
      <c r="V36" s="100" t="str">
        <f t="shared" si="0"/>
        <v>OSCO</v>
      </c>
    </row>
    <row r="37" spans="1:22">
      <c r="A37" s="34">
        <v>11</v>
      </c>
      <c r="B37" s="95" t="s">
        <v>89</v>
      </c>
      <c r="C37" s="96"/>
      <c r="D37" s="98"/>
      <c r="E37" s="97"/>
      <c r="F37" s="97"/>
      <c r="G37" s="98"/>
      <c r="H37" s="98"/>
      <c r="I37" s="98"/>
      <c r="J37" s="98"/>
      <c r="K37" s="98"/>
      <c r="L37" s="98" t="s">
        <v>595</v>
      </c>
      <c r="M37" s="98" t="s">
        <v>91</v>
      </c>
      <c r="N37" s="98"/>
      <c r="O37" s="98"/>
      <c r="P37" s="99"/>
      <c r="Q37" s="164" t="s">
        <v>67</v>
      </c>
      <c r="R37" s="164"/>
      <c r="S37" s="164"/>
      <c r="T37" s="164"/>
      <c r="U37" s="164"/>
      <c r="V37" s="100" t="str">
        <f t="shared" si="0"/>
        <v>SOSCI</v>
      </c>
    </row>
    <row r="38" spans="1:22">
      <c r="A38" s="34">
        <v>12</v>
      </c>
      <c r="B38" s="95" t="s">
        <v>97</v>
      </c>
      <c r="C38" s="97" t="s">
        <v>98</v>
      </c>
      <c r="D38" s="98" t="s">
        <v>100</v>
      </c>
      <c r="E38" s="96"/>
      <c r="F38" s="96"/>
      <c r="G38" s="98" t="s">
        <v>597</v>
      </c>
      <c r="H38" s="98"/>
      <c r="I38" s="98"/>
      <c r="J38" s="98"/>
      <c r="K38" s="98"/>
      <c r="L38" s="98" t="s">
        <v>596</v>
      </c>
      <c r="M38" s="98" t="s">
        <v>101</v>
      </c>
      <c r="N38" s="98"/>
      <c r="O38" s="98"/>
      <c r="P38" s="99"/>
      <c r="Q38" s="164" t="s">
        <v>67</v>
      </c>
      <c r="R38" s="164"/>
      <c r="S38" s="164"/>
      <c r="T38" s="164"/>
      <c r="U38" s="164"/>
      <c r="V38" s="100" t="str">
        <f t="shared" si="0"/>
        <v>SOSCO</v>
      </c>
    </row>
    <row r="39" spans="1:22">
      <c r="A39" s="34">
        <v>13</v>
      </c>
      <c r="B39" s="90" t="s">
        <v>19</v>
      </c>
      <c r="C39" s="91"/>
      <c r="D39" s="91"/>
      <c r="E39" s="91"/>
      <c r="F39" s="91"/>
      <c r="G39" s="91"/>
      <c r="H39" s="91"/>
      <c r="I39" s="91"/>
      <c r="J39" s="91"/>
      <c r="K39" s="91"/>
      <c r="L39" s="91"/>
      <c r="M39" s="91"/>
      <c r="N39" s="36"/>
      <c r="O39" s="92"/>
      <c r="P39" s="37" t="s">
        <v>15</v>
      </c>
      <c r="Q39" s="163"/>
      <c r="R39" s="163"/>
      <c r="S39" s="163"/>
      <c r="T39" s="163"/>
      <c r="U39" s="163"/>
      <c r="V39" s="38" t="str">
        <f t="shared" si="0"/>
        <v>+3.3V</v>
      </c>
    </row>
    <row r="40" spans="1:22">
      <c r="A40" s="34">
        <v>14</v>
      </c>
      <c r="B40" s="5" t="s">
        <v>112</v>
      </c>
      <c r="C40" s="93" t="s">
        <v>113</v>
      </c>
      <c r="D40" s="93"/>
      <c r="E40" s="93"/>
      <c r="F40" s="93"/>
      <c r="G40" s="93"/>
      <c r="H40" s="93"/>
      <c r="I40" s="93"/>
      <c r="J40" s="93"/>
      <c r="K40" s="93"/>
      <c r="L40" s="93" t="s">
        <v>598</v>
      </c>
      <c r="M40" s="93" t="s">
        <v>114</v>
      </c>
      <c r="N40" s="40"/>
      <c r="O40" s="94"/>
      <c r="P40" s="41"/>
      <c r="Q40" s="162" t="s">
        <v>114</v>
      </c>
      <c r="R40" s="162"/>
      <c r="S40" s="162"/>
      <c r="T40" s="162"/>
      <c r="U40" s="162"/>
      <c r="V40" s="42" t="str">
        <f t="shared" si="0"/>
        <v>LED1</v>
      </c>
    </row>
    <row r="41" spans="1:22">
      <c r="A41" s="34">
        <v>15</v>
      </c>
      <c r="B41" s="90" t="s">
        <v>115</v>
      </c>
      <c r="C41" s="36"/>
      <c r="D41" s="43"/>
      <c r="E41" s="43"/>
      <c r="F41" s="43"/>
      <c r="G41" s="43"/>
      <c r="H41" s="43"/>
      <c r="I41" s="43"/>
      <c r="J41" s="43"/>
      <c r="K41" s="43"/>
      <c r="L41" s="43"/>
      <c r="M41" s="43"/>
      <c r="N41" s="43"/>
      <c r="O41" s="92"/>
      <c r="P41" s="37" t="s">
        <v>15</v>
      </c>
      <c r="Q41" s="163"/>
      <c r="R41" s="163"/>
      <c r="S41" s="163"/>
      <c r="T41" s="163"/>
      <c r="U41" s="163"/>
      <c r="V41" s="38" t="str">
        <f>Z23</f>
        <v>VBUS</v>
      </c>
    </row>
    <row r="42" spans="1:22">
      <c r="A42" s="34">
        <v>16</v>
      </c>
      <c r="B42" s="5" t="s">
        <v>107</v>
      </c>
      <c r="C42" s="93" t="s">
        <v>108</v>
      </c>
      <c r="D42" s="93"/>
      <c r="E42" s="93"/>
      <c r="F42" s="93" t="s">
        <v>600</v>
      </c>
      <c r="G42" s="93"/>
      <c r="H42" s="93"/>
      <c r="I42" s="93" t="s">
        <v>109</v>
      </c>
      <c r="J42" s="40"/>
      <c r="K42" s="93"/>
      <c r="L42" s="93" t="s">
        <v>599</v>
      </c>
      <c r="M42" s="93" t="s">
        <v>110</v>
      </c>
      <c r="N42" s="40"/>
      <c r="O42" s="94"/>
      <c r="P42" s="41"/>
      <c r="Q42" s="162"/>
      <c r="R42" s="162"/>
      <c r="S42" s="162"/>
      <c r="T42" s="162"/>
      <c r="U42" s="162"/>
      <c r="V42" s="42">
        <f>Z22</f>
        <v>0</v>
      </c>
    </row>
    <row r="43" spans="1:22">
      <c r="A43" s="34">
        <v>17</v>
      </c>
      <c r="B43" s="5" t="s">
        <v>102</v>
      </c>
      <c r="C43" s="93" t="s">
        <v>103</v>
      </c>
      <c r="D43" s="93"/>
      <c r="E43" s="93"/>
      <c r="F43" s="93" t="s">
        <v>602</v>
      </c>
      <c r="G43" s="93"/>
      <c r="H43" s="93"/>
      <c r="I43" s="93" t="s">
        <v>104</v>
      </c>
      <c r="J43" s="40"/>
      <c r="K43" s="93"/>
      <c r="L43" s="93" t="s">
        <v>601</v>
      </c>
      <c r="M43" s="93" t="s">
        <v>105</v>
      </c>
      <c r="N43" s="40"/>
      <c r="O43" s="94"/>
      <c r="P43" s="41" t="s">
        <v>927</v>
      </c>
      <c r="Q43" s="162" t="s">
        <v>124</v>
      </c>
      <c r="R43" s="162"/>
      <c r="S43" s="162"/>
      <c r="T43" s="162"/>
      <c r="U43" s="162"/>
      <c r="V43" s="135" t="str">
        <f>Z21</f>
        <v>RX(→TX)</v>
      </c>
    </row>
    <row r="44" spans="1:22">
      <c r="A44" s="34">
        <v>18</v>
      </c>
      <c r="B44" s="5" t="s">
        <v>92</v>
      </c>
      <c r="C44" s="93" t="s">
        <v>93</v>
      </c>
      <c r="D44" s="93"/>
      <c r="E44" s="93"/>
      <c r="F44" s="93" t="s">
        <v>604</v>
      </c>
      <c r="G44" s="93"/>
      <c r="H44" s="93"/>
      <c r="I44" s="93" t="s">
        <v>94</v>
      </c>
      <c r="J44" s="40"/>
      <c r="K44" s="93"/>
      <c r="L44" s="93" t="s">
        <v>603</v>
      </c>
      <c r="M44" s="93" t="s">
        <v>95</v>
      </c>
      <c r="N44" s="40"/>
      <c r="O44" s="94"/>
      <c r="P44" s="41" t="s">
        <v>928</v>
      </c>
      <c r="Q44" s="162" t="s">
        <v>124</v>
      </c>
      <c r="R44" s="162"/>
      <c r="S44" s="162"/>
      <c r="T44" s="162"/>
      <c r="U44" s="162"/>
      <c r="V44" s="135" t="str">
        <f>Z20</f>
        <v>TX(→RX)</v>
      </c>
    </row>
    <row r="45" spans="1:22">
      <c r="A45" s="34">
        <v>19</v>
      </c>
      <c r="B45" s="90" t="s">
        <v>28</v>
      </c>
      <c r="C45" s="36"/>
      <c r="D45" s="36"/>
      <c r="E45" s="36"/>
      <c r="F45" s="36"/>
      <c r="G45" s="36"/>
      <c r="H45" s="36"/>
      <c r="I45" s="36"/>
      <c r="J45" s="36"/>
      <c r="K45" s="36"/>
      <c r="L45" s="36"/>
      <c r="M45" s="36"/>
      <c r="N45" s="36"/>
      <c r="O45" s="92"/>
      <c r="P45" s="37" t="s">
        <v>15</v>
      </c>
      <c r="Q45" s="163" t="s">
        <v>125</v>
      </c>
      <c r="R45" s="163"/>
      <c r="S45" s="163"/>
      <c r="T45" s="163"/>
      <c r="U45" s="163"/>
      <c r="V45" s="38" t="str">
        <f>Z19</f>
        <v>GND</v>
      </c>
    </row>
    <row r="46" spans="1:22">
      <c r="A46" s="34">
        <v>20</v>
      </c>
      <c r="B46" s="90" t="s">
        <v>83</v>
      </c>
      <c r="C46" s="36"/>
      <c r="D46" s="36"/>
      <c r="E46" s="36"/>
      <c r="F46" s="36"/>
      <c r="G46" s="36"/>
      <c r="H46" s="36"/>
      <c r="I46" s="36"/>
      <c r="J46" s="36"/>
      <c r="K46" s="36"/>
      <c r="L46" s="36"/>
      <c r="M46" s="36"/>
      <c r="N46" s="36"/>
      <c r="O46" s="92"/>
      <c r="P46" s="37" t="s">
        <v>15</v>
      </c>
      <c r="Q46" s="163" t="s">
        <v>126</v>
      </c>
      <c r="R46" s="163"/>
      <c r="S46" s="163"/>
      <c r="T46" s="163"/>
      <c r="U46" s="163"/>
      <c r="V46" s="38" t="str">
        <f>Z18</f>
        <v>10uF</v>
      </c>
    </row>
    <row r="47" spans="1:22">
      <c r="A47" s="34">
        <v>21</v>
      </c>
      <c r="B47" s="5" t="s">
        <v>74</v>
      </c>
      <c r="C47" s="93"/>
      <c r="D47" s="93"/>
      <c r="E47" s="93"/>
      <c r="F47" s="93" t="s">
        <v>606</v>
      </c>
      <c r="G47" s="93"/>
      <c r="H47" s="93" t="s">
        <v>75</v>
      </c>
      <c r="I47" s="93"/>
      <c r="J47" s="40"/>
      <c r="K47" s="93"/>
      <c r="L47" s="93" t="s">
        <v>605</v>
      </c>
      <c r="M47" s="93" t="s">
        <v>76</v>
      </c>
      <c r="N47" s="40"/>
      <c r="O47" s="94"/>
      <c r="P47" s="41" t="s">
        <v>117</v>
      </c>
      <c r="Q47" s="39" t="s">
        <v>127</v>
      </c>
      <c r="R47" s="44"/>
      <c r="S47" s="44"/>
      <c r="T47" s="44"/>
      <c r="U47" s="45"/>
      <c r="V47" s="42" t="str">
        <f>Z17</f>
        <v>D+(→D-)</v>
      </c>
    </row>
    <row r="48" spans="1:22">
      <c r="A48" s="34">
        <v>22</v>
      </c>
      <c r="B48" s="5" t="s">
        <v>70</v>
      </c>
      <c r="C48" s="93"/>
      <c r="D48" s="93"/>
      <c r="E48" s="93"/>
      <c r="F48" s="93"/>
      <c r="G48" s="93"/>
      <c r="H48" s="93" t="s">
        <v>71</v>
      </c>
      <c r="I48" s="93"/>
      <c r="J48" s="40"/>
      <c r="K48" s="93"/>
      <c r="L48" s="93" t="s">
        <v>590</v>
      </c>
      <c r="M48" s="93" t="s">
        <v>72</v>
      </c>
      <c r="N48" s="40"/>
      <c r="O48" s="94"/>
      <c r="P48" s="41" t="s">
        <v>117</v>
      </c>
      <c r="Q48" s="162" t="s">
        <v>127</v>
      </c>
      <c r="R48" s="162"/>
      <c r="S48" s="162"/>
      <c r="T48" s="162"/>
      <c r="U48" s="162"/>
      <c r="V48" s="42" t="str">
        <f>Z16</f>
        <v>D-(→D+)</v>
      </c>
    </row>
    <row r="49" spans="1:22">
      <c r="A49" s="34">
        <v>23</v>
      </c>
      <c r="B49" s="90" t="s">
        <v>607</v>
      </c>
      <c r="C49" s="36"/>
      <c r="D49" s="43"/>
      <c r="E49" s="43"/>
      <c r="F49" s="43"/>
      <c r="G49" s="43"/>
      <c r="H49" s="43"/>
      <c r="I49" s="43"/>
      <c r="J49" s="43"/>
      <c r="K49" s="43"/>
      <c r="L49" s="43"/>
      <c r="M49" s="43"/>
      <c r="N49" s="43"/>
      <c r="O49" s="92"/>
      <c r="P49" s="37" t="s">
        <v>15</v>
      </c>
      <c r="Q49" s="163"/>
      <c r="R49" s="163"/>
      <c r="S49" s="163"/>
      <c r="T49" s="163"/>
      <c r="U49" s="163"/>
      <c r="V49" s="38" t="str">
        <f>Z15</f>
        <v>+3.3V</v>
      </c>
    </row>
    <row r="50" spans="1:22">
      <c r="A50" s="34">
        <v>24</v>
      </c>
      <c r="B50" s="5"/>
      <c r="C50" s="93" t="s">
        <v>609</v>
      </c>
      <c r="D50" s="93" t="s">
        <v>57</v>
      </c>
      <c r="E50" s="93"/>
      <c r="F50" s="93"/>
      <c r="G50" s="93"/>
      <c r="H50" s="93"/>
      <c r="I50" s="93"/>
      <c r="J50" s="40"/>
      <c r="K50" s="93" t="s">
        <v>55</v>
      </c>
      <c r="L50" s="93" t="s">
        <v>608</v>
      </c>
      <c r="M50" s="93" t="s">
        <v>58</v>
      </c>
      <c r="N50" s="40"/>
      <c r="O50" s="94"/>
      <c r="P50" s="41"/>
      <c r="Q50" s="162"/>
      <c r="R50" s="162"/>
      <c r="S50" s="162"/>
      <c r="T50" s="162"/>
      <c r="U50" s="162"/>
      <c r="V50" s="42">
        <f>Z14</f>
        <v>0</v>
      </c>
    </row>
    <row r="51" spans="1:22">
      <c r="A51" s="34">
        <v>25</v>
      </c>
      <c r="B51" s="5" t="s">
        <v>610</v>
      </c>
      <c r="C51" s="93" t="s">
        <v>46</v>
      </c>
      <c r="D51" s="93"/>
      <c r="E51" s="93" t="s">
        <v>612</v>
      </c>
      <c r="F51" s="93" t="s">
        <v>613</v>
      </c>
      <c r="G51" s="93"/>
      <c r="H51" s="93" t="s">
        <v>47</v>
      </c>
      <c r="I51" s="93"/>
      <c r="J51" s="40"/>
      <c r="K51" s="93" t="s">
        <v>45</v>
      </c>
      <c r="L51" s="93" t="s">
        <v>611</v>
      </c>
      <c r="M51" s="93" t="s">
        <v>48</v>
      </c>
      <c r="N51" s="40"/>
      <c r="O51" s="94"/>
      <c r="P51" s="41"/>
      <c r="Q51" s="162"/>
      <c r="R51" s="162"/>
      <c r="S51" s="162"/>
      <c r="T51" s="162"/>
      <c r="U51" s="162"/>
      <c r="V51" s="42">
        <f>Z13</f>
        <v>0</v>
      </c>
    </row>
    <row r="52" spans="1:22">
      <c r="A52" s="34">
        <v>26</v>
      </c>
      <c r="B52" s="5"/>
      <c r="C52" s="93" t="s">
        <v>37</v>
      </c>
      <c r="D52" s="93" t="s">
        <v>81</v>
      </c>
      <c r="E52" s="93" t="s">
        <v>615</v>
      </c>
      <c r="F52" s="93" t="s">
        <v>616</v>
      </c>
      <c r="G52" s="93"/>
      <c r="H52" s="93"/>
      <c r="I52" s="93"/>
      <c r="J52" s="40"/>
      <c r="K52" s="93" t="s">
        <v>36</v>
      </c>
      <c r="L52" s="93" t="s">
        <v>614</v>
      </c>
      <c r="M52" s="93" t="s">
        <v>38</v>
      </c>
      <c r="N52" s="40"/>
      <c r="O52" s="94"/>
      <c r="P52" s="41"/>
      <c r="Q52" s="162"/>
      <c r="R52" s="162"/>
      <c r="S52" s="162"/>
      <c r="T52" s="162"/>
      <c r="U52" s="162"/>
      <c r="V52" s="42">
        <f>Z12</f>
        <v>0</v>
      </c>
    </row>
    <row r="53" spans="1:22">
      <c r="A53" s="34">
        <v>27</v>
      </c>
      <c r="B53" s="35" t="s">
        <v>618</v>
      </c>
      <c r="C53" s="36"/>
      <c r="D53" s="36"/>
      <c r="E53" s="36"/>
      <c r="F53" s="36"/>
      <c r="G53" s="36"/>
      <c r="H53" s="36"/>
      <c r="I53" s="36"/>
      <c r="J53" s="36"/>
      <c r="K53" s="36"/>
      <c r="L53" s="36"/>
      <c r="M53" s="36"/>
      <c r="N53" s="36"/>
      <c r="O53" s="92"/>
      <c r="P53" s="37" t="s">
        <v>15</v>
      </c>
      <c r="Q53" s="163" t="s">
        <v>9</v>
      </c>
      <c r="R53" s="163"/>
      <c r="S53" s="163"/>
      <c r="T53" s="163"/>
      <c r="U53" s="163"/>
      <c r="V53" s="38" t="str">
        <f>Z11</f>
        <v>GND</v>
      </c>
    </row>
    <row r="54" spans="1:22">
      <c r="A54" s="34">
        <v>28</v>
      </c>
      <c r="B54" s="35" t="s">
        <v>617</v>
      </c>
      <c r="C54" s="36"/>
      <c r="D54" s="36"/>
      <c r="E54" s="36"/>
      <c r="F54" s="36"/>
      <c r="G54" s="36"/>
      <c r="H54" s="36"/>
      <c r="I54" s="36"/>
      <c r="J54" s="36"/>
      <c r="K54" s="36"/>
      <c r="L54" s="36"/>
      <c r="M54" s="36"/>
      <c r="N54" s="36"/>
      <c r="O54" s="92"/>
      <c r="P54" s="37" t="s">
        <v>15</v>
      </c>
      <c r="Q54" s="163" t="s">
        <v>20</v>
      </c>
      <c r="R54" s="163"/>
      <c r="S54" s="163"/>
      <c r="T54" s="163"/>
      <c r="U54" s="163"/>
      <c r="V54" s="38" t="str">
        <f>Z10</f>
        <v>+3.3V</v>
      </c>
    </row>
  </sheetData>
  <mergeCells count="28">
    <mergeCell ref="Q26:U26"/>
    <mergeCell ref="Q27:U27"/>
    <mergeCell ref="Q28:U28"/>
    <mergeCell ref="Q29:U29"/>
    <mergeCell ref="Q30:U30"/>
    <mergeCell ref="Q31:U31"/>
    <mergeCell ref="Q32:U32"/>
    <mergeCell ref="Q33:U33"/>
    <mergeCell ref="Q34:U34"/>
    <mergeCell ref="Q35:U35"/>
    <mergeCell ref="Q36:U36"/>
    <mergeCell ref="Q37:U37"/>
    <mergeCell ref="Q38:U38"/>
    <mergeCell ref="Q39:U39"/>
    <mergeCell ref="Q40:U40"/>
    <mergeCell ref="Q41:U41"/>
    <mergeCell ref="Q42:U42"/>
    <mergeCell ref="Q43:U43"/>
    <mergeCell ref="Q44:U44"/>
    <mergeCell ref="Q45:U45"/>
    <mergeCell ref="Q52:U52"/>
    <mergeCell ref="Q53:U53"/>
    <mergeCell ref="Q54:U54"/>
    <mergeCell ref="Q46:U46"/>
    <mergeCell ref="Q48:U48"/>
    <mergeCell ref="Q49:U49"/>
    <mergeCell ref="Q50:U50"/>
    <mergeCell ref="Q51:U51"/>
  </mergeCells>
  <phoneticPr fontId="8"/>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97:AMK200"/>
  <sheetViews>
    <sheetView topLeftCell="A19" zoomScale="90" zoomScaleNormal="90" workbookViewId="0">
      <selection activeCell="H96" sqref="H96"/>
    </sheetView>
  </sheetViews>
  <sheetFormatPr defaultRowHeight="13.5"/>
  <cols>
    <col min="1" max="3" width="9" style="48" customWidth="1"/>
    <col min="4" max="4" width="33" style="48" customWidth="1"/>
    <col min="5" max="7" width="9" style="48" customWidth="1"/>
    <col min="8" max="8" width="35.125" style="48" customWidth="1"/>
    <col min="9" max="11" width="9" style="48" customWidth="1"/>
    <col min="12" max="12" width="20.25" style="48" customWidth="1"/>
    <col min="13" max="1025" width="9" style="48" customWidth="1"/>
  </cols>
  <sheetData>
    <row r="97" spans="2:2">
      <c r="B97" s="48" t="s">
        <v>174</v>
      </c>
    </row>
    <row r="124" spans="2:9">
      <c r="B124" s="48" t="s">
        <v>175</v>
      </c>
    </row>
    <row r="125" spans="2:9">
      <c r="I125" s="48" t="s">
        <v>176</v>
      </c>
    </row>
    <row r="149" spans="1:12">
      <c r="B149" s="48" t="s">
        <v>177</v>
      </c>
      <c r="F149" s="48" t="s">
        <v>178</v>
      </c>
      <c r="J149" s="48" t="s">
        <v>179</v>
      </c>
    </row>
    <row r="150" spans="1:12">
      <c r="A150" s="48" t="s">
        <v>180</v>
      </c>
    </row>
    <row r="151" spans="1:12">
      <c r="B151" s="48" t="s">
        <v>181</v>
      </c>
      <c r="D151" s="48" t="s">
        <v>182</v>
      </c>
      <c r="F151" s="48" t="s">
        <v>181</v>
      </c>
      <c r="H151" s="48" t="s">
        <v>182</v>
      </c>
      <c r="J151" s="48" t="s">
        <v>181</v>
      </c>
      <c r="L151" s="48" t="s">
        <v>182</v>
      </c>
    </row>
    <row r="152" spans="1:12">
      <c r="B152" s="48" t="s">
        <v>183</v>
      </c>
      <c r="D152" s="48" t="s">
        <v>184</v>
      </c>
      <c r="F152" s="48" t="s">
        <v>183</v>
      </c>
      <c r="H152" s="48" t="s">
        <v>185</v>
      </c>
      <c r="J152" s="48" t="s">
        <v>183</v>
      </c>
      <c r="L152" s="48" t="s">
        <v>185</v>
      </c>
    </row>
    <row r="153" spans="1:12">
      <c r="B153" s="48" t="s">
        <v>186</v>
      </c>
      <c r="D153" s="48" t="s">
        <v>187</v>
      </c>
      <c r="F153" s="48" t="s">
        <v>188</v>
      </c>
      <c r="H153" s="48" t="s">
        <v>189</v>
      </c>
      <c r="J153" s="48" t="s">
        <v>186</v>
      </c>
      <c r="L153" s="48" t="s">
        <v>187</v>
      </c>
    </row>
    <row r="154" spans="1:12">
      <c r="B154" s="48" t="s">
        <v>190</v>
      </c>
      <c r="D154" s="48" t="s">
        <v>191</v>
      </c>
      <c r="F154" s="48" t="s">
        <v>190</v>
      </c>
      <c r="H154" s="48" t="s">
        <v>191</v>
      </c>
      <c r="J154" s="48" t="s">
        <v>190</v>
      </c>
      <c r="L154" s="48" t="s">
        <v>191</v>
      </c>
    </row>
    <row r="155" spans="1:12">
      <c r="B155" s="48" t="s">
        <v>190</v>
      </c>
      <c r="D155" s="48" t="s">
        <v>192</v>
      </c>
      <c r="F155" s="48" t="s">
        <v>190</v>
      </c>
      <c r="H155" s="48" t="s">
        <v>192</v>
      </c>
      <c r="J155" s="48" t="s">
        <v>190</v>
      </c>
      <c r="L155" s="48" t="s">
        <v>192</v>
      </c>
    </row>
    <row r="156" spans="1:12">
      <c r="B156" s="48" t="s">
        <v>190</v>
      </c>
      <c r="D156" s="48" t="s">
        <v>193</v>
      </c>
      <c r="F156" s="48" t="s">
        <v>190</v>
      </c>
      <c r="H156" s="48" t="s">
        <v>193</v>
      </c>
      <c r="J156" s="48" t="s">
        <v>190</v>
      </c>
      <c r="L156" s="48" t="s">
        <v>193</v>
      </c>
    </row>
    <row r="157" spans="1:12">
      <c r="B157" s="48" t="s">
        <v>194</v>
      </c>
      <c r="D157" s="48" t="s">
        <v>195</v>
      </c>
      <c r="F157" s="48" t="s">
        <v>194</v>
      </c>
      <c r="H157" s="48" t="s">
        <v>195</v>
      </c>
      <c r="J157" s="48" t="s">
        <v>196</v>
      </c>
      <c r="L157" s="48" t="s">
        <v>197</v>
      </c>
    </row>
    <row r="158" spans="1:12">
      <c r="B158" s="48" t="s">
        <v>198</v>
      </c>
      <c r="D158" s="48" t="s">
        <v>199</v>
      </c>
      <c r="F158" s="48" t="s">
        <v>200</v>
      </c>
      <c r="H158" s="48" t="s">
        <v>201</v>
      </c>
      <c r="J158" s="48" t="s">
        <v>202</v>
      </c>
      <c r="L158" s="48" t="s">
        <v>203</v>
      </c>
    </row>
    <row r="159" spans="1:12">
      <c r="B159" s="48" t="s">
        <v>204</v>
      </c>
      <c r="D159" s="48" t="s">
        <v>205</v>
      </c>
      <c r="F159" s="48" t="s">
        <v>206</v>
      </c>
      <c r="H159" s="48" t="s">
        <v>207</v>
      </c>
      <c r="J159" s="48" t="s">
        <v>208</v>
      </c>
      <c r="L159" s="48" t="s">
        <v>209</v>
      </c>
    </row>
    <row r="160" spans="1:12">
      <c r="B160" s="48" t="s">
        <v>210</v>
      </c>
      <c r="D160" s="48" t="s">
        <v>211</v>
      </c>
      <c r="F160" s="48" t="s">
        <v>212</v>
      </c>
      <c r="H160" s="48" t="s">
        <v>213</v>
      </c>
      <c r="J160" s="48" t="s">
        <v>186</v>
      </c>
      <c r="L160" s="48" t="s">
        <v>214</v>
      </c>
    </row>
    <row r="161" spans="1:12">
      <c r="B161" s="48" t="s">
        <v>183</v>
      </c>
      <c r="D161" s="48" t="s">
        <v>215</v>
      </c>
      <c r="F161" s="48" t="s">
        <v>183</v>
      </c>
      <c r="H161" s="48" t="s">
        <v>215</v>
      </c>
      <c r="J161" s="48" t="s">
        <v>190</v>
      </c>
      <c r="L161" s="48" t="s">
        <v>216</v>
      </c>
    </row>
    <row r="162" spans="1:12">
      <c r="B162" s="48" t="s">
        <v>217</v>
      </c>
      <c r="D162" s="48" t="s">
        <v>218</v>
      </c>
      <c r="F162" s="48" t="s">
        <v>217</v>
      </c>
      <c r="H162" s="48" t="s">
        <v>218</v>
      </c>
      <c r="J162" s="48" t="s">
        <v>217</v>
      </c>
      <c r="L162" s="48" t="s">
        <v>218</v>
      </c>
    </row>
    <row r="163" spans="1:12">
      <c r="B163" s="48" t="s">
        <v>219</v>
      </c>
      <c r="D163" s="48" t="s">
        <v>220</v>
      </c>
      <c r="F163" s="48" t="s">
        <v>219</v>
      </c>
      <c r="H163" s="48" t="s">
        <v>220</v>
      </c>
      <c r="J163" s="48" t="s">
        <v>190</v>
      </c>
      <c r="L163" s="48" t="s">
        <v>221</v>
      </c>
    </row>
    <row r="164" spans="1:12">
      <c r="B164" s="48" t="s">
        <v>183</v>
      </c>
      <c r="D164" s="47" t="s">
        <v>222</v>
      </c>
      <c r="F164" s="48" t="s">
        <v>183</v>
      </c>
      <c r="H164" s="47" t="s">
        <v>222</v>
      </c>
      <c r="J164" s="48" t="s">
        <v>183</v>
      </c>
      <c r="L164" s="47" t="s">
        <v>222</v>
      </c>
    </row>
    <row r="166" spans="1:12">
      <c r="A166" s="48" t="s">
        <v>223</v>
      </c>
    </row>
    <row r="167" spans="1:12">
      <c r="B167" s="48" t="s">
        <v>224</v>
      </c>
      <c r="D167" s="48" t="s">
        <v>225</v>
      </c>
      <c r="F167" s="48" t="s">
        <v>224</v>
      </c>
      <c r="H167" s="48" t="s">
        <v>225</v>
      </c>
      <c r="J167" s="48" t="s">
        <v>224</v>
      </c>
      <c r="L167" s="48" t="s">
        <v>225</v>
      </c>
    </row>
    <row r="168" spans="1:12">
      <c r="B168" s="48" t="s">
        <v>217</v>
      </c>
      <c r="D168" s="48" t="s">
        <v>226</v>
      </c>
      <c r="F168" s="48" t="s">
        <v>217</v>
      </c>
      <c r="H168" s="48" t="s">
        <v>227</v>
      </c>
      <c r="J168" s="48" t="s">
        <v>217</v>
      </c>
      <c r="L168" s="48" t="s">
        <v>227</v>
      </c>
    </row>
    <row r="169" spans="1:12">
      <c r="B169" s="48" t="s">
        <v>228</v>
      </c>
      <c r="D169" s="48" t="s">
        <v>229</v>
      </c>
      <c r="F169" s="48" t="s">
        <v>228</v>
      </c>
      <c r="H169" s="48" t="s">
        <v>229</v>
      </c>
      <c r="J169" s="48" t="s">
        <v>230</v>
      </c>
      <c r="L169" s="48" t="s">
        <v>231</v>
      </c>
    </row>
    <row r="170" spans="1:12">
      <c r="B170" s="48" t="s">
        <v>183</v>
      </c>
      <c r="D170" s="47" t="s">
        <v>232</v>
      </c>
      <c r="F170" s="48" t="s">
        <v>183</v>
      </c>
      <c r="H170" s="47" t="s">
        <v>232</v>
      </c>
      <c r="J170" s="48" t="s">
        <v>183</v>
      </c>
      <c r="L170" s="47" t="s">
        <v>232</v>
      </c>
    </row>
    <row r="171" spans="1:12">
      <c r="B171" s="48" t="s">
        <v>183</v>
      </c>
      <c r="D171" s="48" t="s">
        <v>233</v>
      </c>
      <c r="F171" s="48" t="s">
        <v>183</v>
      </c>
      <c r="H171" s="48" t="s">
        <v>233</v>
      </c>
      <c r="J171" s="48" t="s">
        <v>183</v>
      </c>
      <c r="L171" s="48" t="s">
        <v>233</v>
      </c>
    </row>
    <row r="172" spans="1:12">
      <c r="B172" s="48" t="s">
        <v>190</v>
      </c>
      <c r="D172" s="48" t="s">
        <v>234</v>
      </c>
      <c r="F172" s="48" t="s">
        <v>190</v>
      </c>
      <c r="H172" s="48" t="s">
        <v>234</v>
      </c>
      <c r="J172" s="48" t="s">
        <v>190</v>
      </c>
      <c r="L172" s="48" t="s">
        <v>234</v>
      </c>
    </row>
    <row r="173" spans="1:12">
      <c r="B173" s="48" t="s">
        <v>235</v>
      </c>
      <c r="D173" s="48" t="s">
        <v>236</v>
      </c>
      <c r="F173" s="48" t="s">
        <v>235</v>
      </c>
      <c r="H173" s="48" t="s">
        <v>236</v>
      </c>
      <c r="J173" s="48" t="s">
        <v>237</v>
      </c>
      <c r="L173" s="48" t="s">
        <v>236</v>
      </c>
    </row>
    <row r="174" spans="1:12">
      <c r="B174" s="48" t="s">
        <v>238</v>
      </c>
      <c r="D174" s="48" t="s">
        <v>239</v>
      </c>
      <c r="F174" s="48" t="s">
        <v>240</v>
      </c>
      <c r="H174" s="48" t="s">
        <v>241</v>
      </c>
      <c r="J174" s="48" t="s">
        <v>242</v>
      </c>
      <c r="L174" s="48" t="s">
        <v>243</v>
      </c>
    </row>
    <row r="176" spans="1:12">
      <c r="J176" s="48" t="s">
        <v>244</v>
      </c>
    </row>
    <row r="177" spans="3:12">
      <c r="C177" s="48" t="s">
        <v>224</v>
      </c>
      <c r="D177" s="48" t="s">
        <v>225</v>
      </c>
      <c r="G177" s="48" t="s">
        <v>224</v>
      </c>
      <c r="H177" s="48" t="s">
        <v>225</v>
      </c>
      <c r="K177" s="48" t="s">
        <v>224</v>
      </c>
      <c r="L177" s="48" t="s">
        <v>225</v>
      </c>
    </row>
    <row r="178" spans="3:12">
      <c r="C178" s="48" t="s">
        <v>245</v>
      </c>
      <c r="D178" s="47" t="s">
        <v>246</v>
      </c>
      <c r="G178" s="48" t="s">
        <v>245</v>
      </c>
      <c r="H178" s="47" t="s">
        <v>247</v>
      </c>
      <c r="K178" s="48" t="s">
        <v>245</v>
      </c>
      <c r="L178" s="47" t="s">
        <v>247</v>
      </c>
    </row>
    <row r="179" spans="3:12">
      <c r="C179" s="48" t="s">
        <v>190</v>
      </c>
      <c r="D179" s="48" t="s">
        <v>248</v>
      </c>
      <c r="G179" s="48" t="s">
        <v>190</v>
      </c>
      <c r="H179" s="48" t="s">
        <v>248</v>
      </c>
      <c r="K179" s="48" t="s">
        <v>190</v>
      </c>
      <c r="L179" s="48" t="s">
        <v>248</v>
      </c>
    </row>
    <row r="180" spans="3:12">
      <c r="C180" s="48" t="s">
        <v>190</v>
      </c>
      <c r="D180" s="48" t="s">
        <v>249</v>
      </c>
      <c r="G180" s="48" t="s">
        <v>190</v>
      </c>
      <c r="H180" s="48" t="s">
        <v>249</v>
      </c>
      <c r="K180" s="48" t="s">
        <v>190</v>
      </c>
      <c r="L180" s="48" t="s">
        <v>249</v>
      </c>
    </row>
    <row r="181" spans="3:12">
      <c r="C181" s="48" t="s">
        <v>217</v>
      </c>
      <c r="D181" s="47" t="s">
        <v>250</v>
      </c>
      <c r="G181" s="48" t="s">
        <v>217</v>
      </c>
      <c r="H181" s="47" t="s">
        <v>250</v>
      </c>
      <c r="K181" s="48" t="s">
        <v>183</v>
      </c>
      <c r="L181" s="47" t="s">
        <v>251</v>
      </c>
    </row>
    <row r="182" spans="3:12">
      <c r="C182" s="47" t="s">
        <v>196</v>
      </c>
      <c r="D182" s="47" t="s">
        <v>252</v>
      </c>
      <c r="G182" s="47" t="s">
        <v>196</v>
      </c>
      <c r="H182" s="47" t="s">
        <v>252</v>
      </c>
      <c r="K182" s="48" t="s">
        <v>219</v>
      </c>
      <c r="L182" s="48" t="s">
        <v>253</v>
      </c>
    </row>
    <row r="183" spans="3:12">
      <c r="C183" s="47" t="s">
        <v>254</v>
      </c>
      <c r="D183" s="47" t="s">
        <v>255</v>
      </c>
      <c r="G183" s="47" t="s">
        <v>254</v>
      </c>
      <c r="H183" s="47" t="s">
        <v>255</v>
      </c>
      <c r="K183" s="48" t="s">
        <v>183</v>
      </c>
      <c r="L183" s="48" t="s">
        <v>256</v>
      </c>
    </row>
    <row r="184" spans="3:12">
      <c r="C184" s="47" t="s">
        <v>257</v>
      </c>
      <c r="D184" s="47" t="s">
        <v>258</v>
      </c>
      <c r="G184" s="47" t="s">
        <v>257</v>
      </c>
      <c r="H184" s="47" t="s">
        <v>258</v>
      </c>
      <c r="K184" s="48" t="s">
        <v>217</v>
      </c>
      <c r="L184" s="48" t="s">
        <v>259</v>
      </c>
    </row>
    <row r="185" spans="3:12">
      <c r="C185" s="48" t="s">
        <v>190</v>
      </c>
      <c r="D185" s="48" t="s">
        <v>260</v>
      </c>
      <c r="G185" s="48" t="s">
        <v>190</v>
      </c>
      <c r="H185" s="48" t="s">
        <v>260</v>
      </c>
      <c r="K185" s="48" t="s">
        <v>190</v>
      </c>
      <c r="L185" s="48" t="s">
        <v>260</v>
      </c>
    </row>
    <row r="187" spans="3:12">
      <c r="C187" s="48" t="s">
        <v>261</v>
      </c>
      <c r="D187" s="48" t="s">
        <v>262</v>
      </c>
      <c r="G187" s="48" t="s">
        <v>261</v>
      </c>
      <c r="H187" s="48" t="s">
        <v>262</v>
      </c>
      <c r="K187" s="48" t="s">
        <v>224</v>
      </c>
      <c r="L187" s="48" t="s">
        <v>225</v>
      </c>
    </row>
    <row r="188" spans="3:12">
      <c r="C188" s="48" t="s">
        <v>263</v>
      </c>
      <c r="D188" s="48" t="s">
        <v>264</v>
      </c>
      <c r="G188" s="48" t="s">
        <v>263</v>
      </c>
      <c r="H188" s="48" t="s">
        <v>264</v>
      </c>
      <c r="K188" s="48" t="s">
        <v>265</v>
      </c>
      <c r="L188" s="47" t="s">
        <v>266</v>
      </c>
    </row>
    <row r="189" spans="3:12">
      <c r="C189" s="48" t="s">
        <v>267</v>
      </c>
      <c r="D189" s="47" t="s">
        <v>268</v>
      </c>
      <c r="G189" s="48" t="s">
        <v>217</v>
      </c>
      <c r="H189" s="47" t="s">
        <v>269</v>
      </c>
      <c r="K189" s="48" t="s">
        <v>270</v>
      </c>
      <c r="L189" s="48" t="s">
        <v>271</v>
      </c>
    </row>
    <row r="190" spans="3:12">
      <c r="C190" s="48" t="s">
        <v>217</v>
      </c>
      <c r="D190" s="48" t="s">
        <v>272</v>
      </c>
      <c r="G190" s="48" t="s">
        <v>217</v>
      </c>
      <c r="H190" s="48" t="s">
        <v>272</v>
      </c>
      <c r="K190" s="48" t="s">
        <v>190</v>
      </c>
      <c r="L190" s="48" t="s">
        <v>273</v>
      </c>
    </row>
    <row r="191" spans="3:12">
      <c r="C191" s="48" t="s">
        <v>274</v>
      </c>
      <c r="D191" s="48" t="s">
        <v>275</v>
      </c>
      <c r="G191" s="48" t="s">
        <v>274</v>
      </c>
      <c r="H191" s="48" t="s">
        <v>275</v>
      </c>
      <c r="K191" s="48" t="s">
        <v>183</v>
      </c>
      <c r="L191" s="48" t="s">
        <v>276</v>
      </c>
    </row>
    <row r="192" spans="3:12">
      <c r="C192" s="48" t="s">
        <v>277</v>
      </c>
      <c r="D192" s="48" t="s">
        <v>278</v>
      </c>
      <c r="G192" s="48" t="s">
        <v>190</v>
      </c>
      <c r="H192" s="48" t="s">
        <v>279</v>
      </c>
      <c r="K192" s="48" t="s">
        <v>280</v>
      </c>
      <c r="L192" s="48" t="s">
        <v>281</v>
      </c>
    </row>
    <row r="193" spans="3:12">
      <c r="K193" s="48" t="s">
        <v>282</v>
      </c>
      <c r="L193" s="48" t="s">
        <v>283</v>
      </c>
    </row>
    <row r="194" spans="3:12">
      <c r="C194" s="48" t="s">
        <v>261</v>
      </c>
      <c r="D194" s="48" t="s">
        <v>262</v>
      </c>
      <c r="G194" s="48" t="s">
        <v>261</v>
      </c>
      <c r="H194" s="48" t="s">
        <v>262</v>
      </c>
    </row>
    <row r="195" spans="3:12">
      <c r="C195" s="48" t="s">
        <v>263</v>
      </c>
      <c r="D195" s="48" t="s">
        <v>264</v>
      </c>
      <c r="G195" s="48" t="s">
        <v>263</v>
      </c>
      <c r="H195" s="48" t="s">
        <v>264</v>
      </c>
      <c r="K195" s="48" t="s">
        <v>261</v>
      </c>
      <c r="L195" s="48" t="s">
        <v>262</v>
      </c>
    </row>
    <row r="196" spans="3:12">
      <c r="C196" s="48" t="s">
        <v>217</v>
      </c>
      <c r="D196" s="47" t="s">
        <v>269</v>
      </c>
      <c r="G196" s="48" t="s">
        <v>267</v>
      </c>
      <c r="H196" s="47" t="s">
        <v>268</v>
      </c>
      <c r="K196" s="48" t="s">
        <v>263</v>
      </c>
      <c r="L196" s="47" t="s">
        <v>264</v>
      </c>
    </row>
    <row r="197" spans="3:12">
      <c r="C197" s="48" t="s">
        <v>217</v>
      </c>
      <c r="D197" s="48" t="s">
        <v>272</v>
      </c>
      <c r="G197" s="48" t="s">
        <v>217</v>
      </c>
      <c r="H197" s="48" t="s">
        <v>272</v>
      </c>
      <c r="K197" s="48" t="s">
        <v>267</v>
      </c>
      <c r="L197" s="47" t="s">
        <v>268</v>
      </c>
    </row>
    <row r="198" spans="3:12">
      <c r="C198" s="48" t="s">
        <v>274</v>
      </c>
      <c r="D198" s="48" t="s">
        <v>275</v>
      </c>
      <c r="G198" s="48" t="s">
        <v>274</v>
      </c>
      <c r="H198" s="48" t="s">
        <v>275</v>
      </c>
      <c r="K198" s="48" t="s">
        <v>219</v>
      </c>
      <c r="L198" s="48" t="s">
        <v>284</v>
      </c>
    </row>
    <row r="199" spans="3:12">
      <c r="C199" s="48" t="s">
        <v>277</v>
      </c>
      <c r="D199" s="48" t="s">
        <v>278</v>
      </c>
      <c r="G199" s="48" t="s">
        <v>190</v>
      </c>
      <c r="H199" s="48" t="s">
        <v>279</v>
      </c>
      <c r="K199" s="48" t="s">
        <v>285</v>
      </c>
      <c r="L199" s="48" t="s">
        <v>286</v>
      </c>
    </row>
    <row r="200" spans="3:12">
      <c r="K200" s="48" t="s">
        <v>287</v>
      </c>
      <c r="L200" s="48" t="s">
        <v>288</v>
      </c>
    </row>
  </sheetData>
  <phoneticPr fontId="8"/>
  <pageMargins left="0.7" right="0.7" top="0.75" bottom="0.75" header="0.51180555555555496" footer="0.51180555555555496"/>
  <pageSetup paperSize="9" firstPageNumber="0"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MK332"/>
  <sheetViews>
    <sheetView topLeftCell="A131" zoomScale="89" zoomScaleNormal="90" workbookViewId="0">
      <selection activeCell="P177" sqref="P177"/>
    </sheetView>
  </sheetViews>
  <sheetFormatPr defaultRowHeight="13.5"/>
  <cols>
    <col min="1" max="1" width="8.75" style="52" customWidth="1"/>
    <col min="2" max="2" width="11.375" style="52" customWidth="1"/>
    <col min="3" max="1025" width="8.75" style="52" customWidth="1"/>
  </cols>
  <sheetData>
    <row r="2" spans="2:3">
      <c r="B2" s="52" t="s">
        <v>289</v>
      </c>
      <c r="C2" s="52" t="s">
        <v>290</v>
      </c>
    </row>
    <row r="3" spans="2:3">
      <c r="C3" s="52" t="s">
        <v>291</v>
      </c>
    </row>
    <row r="4" spans="2:3">
      <c r="C4" s="52" t="s">
        <v>292</v>
      </c>
    </row>
    <row r="5" spans="2:3">
      <c r="B5" s="52" t="s">
        <v>293</v>
      </c>
      <c r="C5" s="52" t="s">
        <v>294</v>
      </c>
    </row>
    <row r="6" spans="2:3">
      <c r="C6" s="52" t="s">
        <v>295</v>
      </c>
    </row>
    <row r="8" spans="2:3">
      <c r="B8" s="52" t="s">
        <v>296</v>
      </c>
      <c r="C8" s="52" t="s">
        <v>297</v>
      </c>
    </row>
    <row r="9" spans="2:3">
      <c r="C9" s="52" t="s">
        <v>298</v>
      </c>
    </row>
    <row r="10" spans="2:3">
      <c r="B10" s="52" t="s">
        <v>299</v>
      </c>
      <c r="C10" s="52" t="s">
        <v>300</v>
      </c>
    </row>
    <row r="11" spans="2:3">
      <c r="C11" s="52" t="s">
        <v>301</v>
      </c>
    </row>
    <row r="12" spans="2:3">
      <c r="C12" s="52" t="s">
        <v>302</v>
      </c>
    </row>
    <row r="14" spans="2:3">
      <c r="B14" s="52" t="s">
        <v>303</v>
      </c>
      <c r="C14" s="52" t="s">
        <v>304</v>
      </c>
    </row>
    <row r="15" spans="2:3">
      <c r="C15" s="52" t="s">
        <v>305</v>
      </c>
    </row>
    <row r="16" spans="2:3">
      <c r="B16" s="52" t="s">
        <v>306</v>
      </c>
      <c r="C16" s="52" t="s">
        <v>307</v>
      </c>
    </row>
    <row r="17" spans="2:3">
      <c r="C17" s="52" t="s">
        <v>308</v>
      </c>
    </row>
    <row r="18" spans="2:3">
      <c r="C18" s="52" t="s">
        <v>309</v>
      </c>
    </row>
    <row r="19" spans="2:3">
      <c r="C19" s="52" t="s">
        <v>310</v>
      </c>
    </row>
    <row r="21" spans="2:3">
      <c r="B21" s="52" t="s">
        <v>311</v>
      </c>
      <c r="C21" s="52" t="s">
        <v>312</v>
      </c>
    </row>
    <row r="22" spans="2:3">
      <c r="C22" s="52" t="s">
        <v>313</v>
      </c>
    </row>
    <row r="23" spans="2:3">
      <c r="B23" s="52" t="s">
        <v>314</v>
      </c>
      <c r="C23" s="52" t="s">
        <v>315</v>
      </c>
    </row>
    <row r="24" spans="2:3">
      <c r="C24" s="52" t="s">
        <v>316</v>
      </c>
    </row>
    <row r="25" spans="2:3">
      <c r="B25" s="52" t="s">
        <v>317</v>
      </c>
      <c r="C25" s="52" t="s">
        <v>318</v>
      </c>
    </row>
    <row r="26" spans="2:3">
      <c r="C26" s="52" t="s">
        <v>319</v>
      </c>
    </row>
    <row r="28" spans="2:3">
      <c r="B28" s="53" t="s">
        <v>320</v>
      </c>
      <c r="C28" s="52" t="s">
        <v>321</v>
      </c>
    </row>
    <row r="29" spans="2:3">
      <c r="C29" s="52" t="s">
        <v>322</v>
      </c>
    </row>
    <row r="30" spans="2:3">
      <c r="C30" s="52" t="s">
        <v>323</v>
      </c>
    </row>
    <row r="31" spans="2:3">
      <c r="C31" s="52" t="s">
        <v>324</v>
      </c>
    </row>
    <row r="72" spans="2:3">
      <c r="B72" s="53" t="s">
        <v>325</v>
      </c>
      <c r="C72" s="52" t="s">
        <v>326</v>
      </c>
    </row>
    <row r="73" spans="2:3">
      <c r="C73" s="54" t="s">
        <v>327</v>
      </c>
    </row>
    <row r="74" spans="2:3">
      <c r="C74" s="54"/>
    </row>
    <row r="75" spans="2:3">
      <c r="B75" s="52" t="s">
        <v>328</v>
      </c>
      <c r="C75" s="52" t="s">
        <v>329</v>
      </c>
    </row>
    <row r="76" spans="2:3">
      <c r="C76" s="52" t="s">
        <v>330</v>
      </c>
    </row>
    <row r="77" spans="2:3">
      <c r="C77" s="52" t="s">
        <v>331</v>
      </c>
    </row>
    <row r="78" spans="2:3">
      <c r="C78" s="52" t="s">
        <v>332</v>
      </c>
    </row>
    <row r="79" spans="2:3">
      <c r="C79" s="52" t="s">
        <v>333</v>
      </c>
    </row>
    <row r="80" spans="2:3">
      <c r="C80" s="55" t="s">
        <v>334</v>
      </c>
    </row>
    <row r="81" spans="3:3">
      <c r="C81" s="52" t="s">
        <v>335</v>
      </c>
    </row>
    <row r="82" spans="3:3">
      <c r="C82" s="52" t="s">
        <v>336</v>
      </c>
    </row>
    <row r="115" spans="2:3">
      <c r="B115" s="52" t="s">
        <v>337</v>
      </c>
    </row>
    <row r="116" spans="2:3">
      <c r="C116" s="52" t="s">
        <v>338</v>
      </c>
    </row>
    <row r="117" spans="2:3">
      <c r="C117" s="52" t="s">
        <v>339</v>
      </c>
    </row>
    <row r="118" spans="2:3">
      <c r="C118" s="52" t="s">
        <v>340</v>
      </c>
    </row>
    <row r="120" spans="2:3">
      <c r="B120" s="56" t="s">
        <v>341</v>
      </c>
      <c r="C120" s="52" t="s">
        <v>342</v>
      </c>
    </row>
    <row r="121" spans="2:3">
      <c r="C121" s="52" t="s">
        <v>343</v>
      </c>
    </row>
    <row r="122" spans="2:3">
      <c r="C122" s="55" t="s">
        <v>344</v>
      </c>
    </row>
    <row r="123" spans="2:3">
      <c r="C123" s="56" t="s">
        <v>345</v>
      </c>
    </row>
    <row r="124" spans="2:3">
      <c r="C124" s="54"/>
    </row>
    <row r="125" spans="2:3">
      <c r="C125" s="54"/>
    </row>
    <row r="126" spans="2:3">
      <c r="C126" s="54"/>
    </row>
    <row r="127" spans="2:3">
      <c r="C127" s="54"/>
    </row>
    <row r="128" spans="2:3">
      <c r="C128" s="54"/>
    </row>
    <row r="129" spans="3:3">
      <c r="C129" s="54"/>
    </row>
    <row r="130" spans="3:3">
      <c r="C130" s="54"/>
    </row>
    <row r="131" spans="3:3">
      <c r="C131" s="54"/>
    </row>
    <row r="132" spans="3:3">
      <c r="C132" s="54"/>
    </row>
    <row r="133" spans="3:3">
      <c r="C133" s="54"/>
    </row>
    <row r="134" spans="3:3">
      <c r="C134" s="54"/>
    </row>
    <row r="135" spans="3:3">
      <c r="C135" s="54"/>
    </row>
    <row r="136" spans="3:3">
      <c r="C136" s="54"/>
    </row>
    <row r="137" spans="3:3">
      <c r="C137" s="54"/>
    </row>
    <row r="138" spans="3:3">
      <c r="C138" s="54"/>
    </row>
    <row r="139" spans="3:3">
      <c r="C139" s="54"/>
    </row>
    <row r="140" spans="3:3">
      <c r="C140" s="54"/>
    </row>
    <row r="141" spans="3:3">
      <c r="C141" s="54"/>
    </row>
    <row r="142" spans="3:3">
      <c r="C142" s="54"/>
    </row>
    <row r="143" spans="3:3">
      <c r="C143" s="54"/>
    </row>
    <row r="144" spans="3:3">
      <c r="C144" s="54"/>
    </row>
    <row r="145" spans="2:3">
      <c r="C145" s="54"/>
    </row>
    <row r="146" spans="2:3">
      <c r="C146" s="54"/>
    </row>
    <row r="147" spans="2:3">
      <c r="C147" s="54"/>
    </row>
    <row r="148" spans="2:3">
      <c r="C148" s="54"/>
    </row>
    <row r="149" spans="2:3">
      <c r="C149" s="54"/>
    </row>
    <row r="150" spans="2:3">
      <c r="C150" s="54"/>
    </row>
    <row r="151" spans="2:3">
      <c r="C151" s="54"/>
    </row>
    <row r="152" spans="2:3">
      <c r="C152" s="54"/>
    </row>
    <row r="153" spans="2:3">
      <c r="C153" s="54"/>
    </row>
    <row r="154" spans="2:3">
      <c r="C154" s="54"/>
    </row>
    <row r="155" spans="2:3">
      <c r="B155" s="52" t="s">
        <v>346</v>
      </c>
      <c r="C155" s="52" t="s">
        <v>347</v>
      </c>
    </row>
    <row r="156" spans="2:3">
      <c r="C156" s="52" t="s">
        <v>348</v>
      </c>
    </row>
    <row r="157" spans="2:3">
      <c r="C157" s="52" t="s">
        <v>349</v>
      </c>
    </row>
    <row r="158" spans="2:3">
      <c r="C158" s="52" t="s">
        <v>350</v>
      </c>
    </row>
    <row r="159" spans="2:3">
      <c r="C159" s="52" t="s">
        <v>351</v>
      </c>
    </row>
    <row r="160" spans="2:3">
      <c r="C160" s="52" t="s">
        <v>352</v>
      </c>
    </row>
    <row r="161" spans="2:3">
      <c r="B161" s="52" t="s">
        <v>353</v>
      </c>
    </row>
    <row r="162" spans="2:3">
      <c r="C162" s="52" t="s">
        <v>354</v>
      </c>
    </row>
    <row r="163" spans="2:3">
      <c r="C163" s="54" t="s">
        <v>355</v>
      </c>
    </row>
    <row r="164" spans="2:3">
      <c r="C164" s="52" t="s">
        <v>356</v>
      </c>
    </row>
    <row r="172" spans="2:3">
      <c r="B172" s="52" t="s">
        <v>357</v>
      </c>
      <c r="C172" s="52" t="s">
        <v>358</v>
      </c>
    </row>
    <row r="173" spans="2:3">
      <c r="C173" s="52" t="s">
        <v>359</v>
      </c>
    </row>
    <row r="174" spans="2:3">
      <c r="C174" s="52" t="s">
        <v>360</v>
      </c>
    </row>
    <row r="175" spans="2:3">
      <c r="B175" s="52" t="s">
        <v>361</v>
      </c>
      <c r="C175" s="52" t="s">
        <v>362</v>
      </c>
    </row>
    <row r="176" spans="2:3">
      <c r="C176" s="52" t="s">
        <v>363</v>
      </c>
    </row>
    <row r="178" spans="2:5">
      <c r="B178" s="52" t="s">
        <v>364</v>
      </c>
      <c r="E178" s="52" t="s">
        <v>365</v>
      </c>
    </row>
    <row r="179" spans="2:5">
      <c r="C179" s="52" t="s">
        <v>366</v>
      </c>
    </row>
    <row r="240" spans="1:2">
      <c r="A240" s="56" t="s">
        <v>367</v>
      </c>
      <c r="B240" s="52" t="s">
        <v>368</v>
      </c>
    </row>
    <row r="241" spans="2:2">
      <c r="B241" s="52" t="s">
        <v>369</v>
      </c>
    </row>
    <row r="242" spans="2:2">
      <c r="B242" s="52" t="s">
        <v>370</v>
      </c>
    </row>
    <row r="243" spans="2:2">
      <c r="B243" s="52" t="s">
        <v>371</v>
      </c>
    </row>
    <row r="244" spans="2:2">
      <c r="B244" s="52" t="s">
        <v>372</v>
      </c>
    </row>
    <row r="245" spans="2:2">
      <c r="B245" s="52" t="s">
        <v>373</v>
      </c>
    </row>
    <row r="246" spans="2:2">
      <c r="B246" s="52" t="s">
        <v>374</v>
      </c>
    </row>
    <row r="247" spans="2:2">
      <c r="B247" s="52" t="s">
        <v>375</v>
      </c>
    </row>
    <row r="248" spans="2:2">
      <c r="B248" s="52" t="s">
        <v>376</v>
      </c>
    </row>
    <row r="249" spans="2:2">
      <c r="B249" s="52" t="s">
        <v>377</v>
      </c>
    </row>
    <row r="250" spans="2:2">
      <c r="B250" s="52" t="s">
        <v>378</v>
      </c>
    </row>
    <row r="251" spans="2:2">
      <c r="B251" s="52" t="s">
        <v>379</v>
      </c>
    </row>
    <row r="252" spans="2:2">
      <c r="B252" s="52" t="s">
        <v>380</v>
      </c>
    </row>
    <row r="253" spans="2:2">
      <c r="B253" s="52" t="s">
        <v>381</v>
      </c>
    </row>
    <row r="254" spans="2:2">
      <c r="B254" s="52" t="s">
        <v>382</v>
      </c>
    </row>
    <row r="255" spans="2:2">
      <c r="B255" s="52" t="s">
        <v>383</v>
      </c>
    </row>
    <row r="256" spans="2:2">
      <c r="B256" s="52" t="s">
        <v>384</v>
      </c>
    </row>
    <row r="257" spans="2:3">
      <c r="B257" s="52" t="s">
        <v>385</v>
      </c>
    </row>
    <row r="258" spans="2:3">
      <c r="B258" s="52" t="s">
        <v>386</v>
      </c>
    </row>
    <row r="259" spans="2:3">
      <c r="B259" s="52" t="s">
        <v>387</v>
      </c>
    </row>
    <row r="260" spans="2:3">
      <c r="B260" s="52" t="s">
        <v>388</v>
      </c>
    </row>
    <row r="262" spans="2:3">
      <c r="B262" s="52" t="s">
        <v>389</v>
      </c>
    </row>
    <row r="263" spans="2:3">
      <c r="C263" s="52" t="s">
        <v>390</v>
      </c>
    </row>
    <row r="264" spans="2:3">
      <c r="C264" s="52" t="s">
        <v>391</v>
      </c>
    </row>
    <row r="265" spans="2:3">
      <c r="C265" s="52" t="s">
        <v>392</v>
      </c>
    </row>
    <row r="267" spans="2:3">
      <c r="C267" s="52" t="s">
        <v>393</v>
      </c>
    </row>
    <row r="268" spans="2:3">
      <c r="C268" s="52" t="s">
        <v>394</v>
      </c>
    </row>
    <row r="332" spans="2:14">
      <c r="B332" s="53" t="s">
        <v>395</v>
      </c>
      <c r="N332" s="53" t="s">
        <v>120</v>
      </c>
    </row>
  </sheetData>
  <phoneticPr fontId="8"/>
  <pageMargins left="0.7" right="0.7" top="0.75" bottom="0.75" header="0.51180555555555496" footer="0.51180555555555496"/>
  <pageSetup paperSize="9" firstPageNumber="0" orientation="portrait" horizontalDpi="300" verticalDpi="30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topLeftCell="A15" workbookViewId="0">
      <selection activeCell="L29" sqref="L29"/>
    </sheetView>
  </sheetViews>
  <sheetFormatPr defaultRowHeight="13.5"/>
  <sheetData/>
  <phoneticPr fontId="8"/>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Y209"/>
  <sheetViews>
    <sheetView topLeftCell="A169" zoomScale="90" zoomScaleNormal="90" workbookViewId="0">
      <selection activeCell="T191" sqref="T191"/>
    </sheetView>
  </sheetViews>
  <sheetFormatPr defaultRowHeight="13.5"/>
  <cols>
    <col min="1" max="15" width="8.625" customWidth="1"/>
    <col min="16" max="16" width="11.375" customWidth="1"/>
    <col min="17" max="17" width="11.625" customWidth="1"/>
    <col min="18" max="18" width="13.25" customWidth="1"/>
    <col min="19" max="20" width="8.625" customWidth="1"/>
    <col min="21" max="21" width="11.5"/>
    <col min="22" max="22" width="12.75" customWidth="1"/>
    <col min="23" max="23" width="9.375" customWidth="1"/>
    <col min="24" max="1025" width="8.625" customWidth="1"/>
  </cols>
  <sheetData>
    <row r="2" spans="2:25">
      <c r="B2" t="s">
        <v>396</v>
      </c>
    </row>
    <row r="10" spans="2:25">
      <c r="T10" t="s">
        <v>397</v>
      </c>
      <c r="U10" s="57" t="s">
        <v>398</v>
      </c>
      <c r="V10" s="58">
        <v>22050</v>
      </c>
    </row>
    <row r="11" spans="2:25">
      <c r="T11" t="s">
        <v>399</v>
      </c>
      <c r="U11" s="57" t="s">
        <v>400</v>
      </c>
      <c r="V11">
        <f>1/(2*PI()*V10)</f>
        <v>7.2179112513331222E-6</v>
      </c>
    </row>
    <row r="12" spans="2:25">
      <c r="T12" t="s">
        <v>401</v>
      </c>
      <c r="U12" t="s">
        <v>402</v>
      </c>
      <c r="V12">
        <f>2*PI()*V10</f>
        <v>138544.23602330987</v>
      </c>
    </row>
    <row r="13" spans="2:25">
      <c r="W13" s="57"/>
    </row>
    <row r="14" spans="2:25">
      <c r="T14" t="s">
        <v>403</v>
      </c>
      <c r="V14" s="58">
        <v>330</v>
      </c>
      <c r="W14" s="59" t="s">
        <v>404</v>
      </c>
      <c r="X14" s="60" t="s">
        <v>405</v>
      </c>
      <c r="Y14" s="61" t="s">
        <v>406</v>
      </c>
    </row>
    <row r="15" spans="2:25">
      <c r="T15" s="62" t="s">
        <v>407</v>
      </c>
      <c r="U15" s="63"/>
      <c r="V15" s="63">
        <f>V11/V14</f>
        <v>2.1872458337373096E-8</v>
      </c>
      <c r="W15" s="64">
        <f>V15*10^6</f>
        <v>2.1872458337373096E-2</v>
      </c>
      <c r="X15" s="65">
        <f>V15*10^9</f>
        <v>21.872458337373097</v>
      </c>
      <c r="Y15" s="66">
        <f>V15*10^12</f>
        <v>21872.458337373097</v>
      </c>
    </row>
    <row r="19" spans="20:25">
      <c r="W19" s="59" t="s">
        <v>404</v>
      </c>
      <c r="X19" s="60" t="s">
        <v>405</v>
      </c>
      <c r="Y19" s="61" t="s">
        <v>406</v>
      </c>
    </row>
    <row r="20" spans="20:25">
      <c r="T20" s="62" t="s">
        <v>407</v>
      </c>
      <c r="U20" s="63"/>
      <c r="V20" s="63">
        <f>W20*10^-6</f>
        <v>1E-8</v>
      </c>
      <c r="W20" s="67">
        <v>0.01</v>
      </c>
      <c r="X20" s="65">
        <f>V20*10^9</f>
        <v>10</v>
      </c>
      <c r="Y20" s="66">
        <f>V20*10^12</f>
        <v>10000</v>
      </c>
    </row>
    <row r="21" spans="20:25">
      <c r="T21" s="68" t="s">
        <v>403</v>
      </c>
      <c r="U21" s="69"/>
      <c r="V21" s="70">
        <f>V11/V20</f>
        <v>721.79112513331222</v>
      </c>
    </row>
    <row r="23" spans="20:25">
      <c r="T23" t="s">
        <v>408</v>
      </c>
      <c r="U23">
        <f>1/SQRT((1+(V12*V11)^2))</f>
        <v>0.70710678118654746</v>
      </c>
      <c r="W23" s="57"/>
    </row>
    <row r="26" spans="20:25">
      <c r="T26" t="s">
        <v>409</v>
      </c>
      <c r="W26" s="59" t="s">
        <v>404</v>
      </c>
      <c r="X26" s="60" t="s">
        <v>405</v>
      </c>
      <c r="Y26" s="61" t="s">
        <v>406</v>
      </c>
    </row>
    <row r="27" spans="20:25">
      <c r="T27" s="62" t="s">
        <v>407</v>
      </c>
      <c r="U27" s="63"/>
      <c r="V27" s="63">
        <f>W27*10^-6</f>
        <v>1E-8</v>
      </c>
      <c r="W27" s="71">
        <v>0.01</v>
      </c>
      <c r="X27" s="65">
        <f>V27*10^9</f>
        <v>10</v>
      </c>
      <c r="Y27" s="66">
        <f>V27*10^12</f>
        <v>10000</v>
      </c>
    </row>
    <row r="28" spans="20:25">
      <c r="T28" s="62" t="s">
        <v>403</v>
      </c>
      <c r="U28" s="63"/>
      <c r="V28" s="72">
        <v>1000</v>
      </c>
    </row>
    <row r="30" spans="20:25">
      <c r="T30" s="62" t="s">
        <v>397</v>
      </c>
      <c r="U30" s="63" t="s">
        <v>398</v>
      </c>
      <c r="V30" s="73">
        <f>1/(2*PI()*V27*V28)</f>
        <v>15915.494309189537</v>
      </c>
    </row>
    <row r="36" spans="20:25">
      <c r="T36" t="s">
        <v>409</v>
      </c>
      <c r="W36" s="59" t="s">
        <v>404</v>
      </c>
      <c r="X36" s="60" t="s">
        <v>405</v>
      </c>
      <c r="Y36" s="61" t="s">
        <v>406</v>
      </c>
    </row>
    <row r="37" spans="20:25">
      <c r="T37" s="62" t="s">
        <v>407</v>
      </c>
      <c r="U37" s="63"/>
      <c r="V37" s="63">
        <f>W37*10^-6</f>
        <v>1.0000000000000001E-9</v>
      </c>
      <c r="W37" s="74">
        <v>1E-3</v>
      </c>
      <c r="X37" s="65">
        <f>V37*10^9</f>
        <v>1</v>
      </c>
      <c r="Y37" s="66">
        <f>V37*10^12</f>
        <v>1000.0000000000001</v>
      </c>
    </row>
    <row r="38" spans="20:25">
      <c r="T38" s="62" t="s">
        <v>403</v>
      </c>
      <c r="U38" s="63"/>
      <c r="V38" s="72">
        <v>10000</v>
      </c>
    </row>
    <row r="40" spans="20:25">
      <c r="T40" s="62" t="s">
        <v>397</v>
      </c>
      <c r="U40" s="63" t="s">
        <v>398</v>
      </c>
      <c r="V40" s="73">
        <f>1/(2*PI()*V37*V38)</f>
        <v>15915.494309189533</v>
      </c>
    </row>
    <row r="47" spans="20:25">
      <c r="T47" t="s">
        <v>409</v>
      </c>
      <c r="W47" s="59" t="s">
        <v>404</v>
      </c>
      <c r="X47" s="60" t="s">
        <v>405</v>
      </c>
      <c r="Y47" s="61" t="s">
        <v>406</v>
      </c>
    </row>
    <row r="48" spans="20:25">
      <c r="T48" s="62" t="s">
        <v>407</v>
      </c>
      <c r="U48" s="63"/>
      <c r="V48" s="63">
        <f>W48*10^-6</f>
        <v>1.0000000000000001E-9</v>
      </c>
      <c r="W48" s="71">
        <v>1E-3</v>
      </c>
      <c r="X48" s="65">
        <f>V48*10^9</f>
        <v>1</v>
      </c>
      <c r="Y48" s="66">
        <f>V48*10^12</f>
        <v>1000.0000000000001</v>
      </c>
    </row>
    <row r="49" spans="16:22">
      <c r="T49" s="62" t="s">
        <v>403</v>
      </c>
      <c r="U49" s="63"/>
      <c r="V49" s="72">
        <v>20000</v>
      </c>
    </row>
    <row r="51" spans="16:22">
      <c r="T51" s="62" t="s">
        <v>397</v>
      </c>
      <c r="U51" s="63" t="s">
        <v>398</v>
      </c>
      <c r="V51" s="73">
        <f>1/(2*PI()*V48*V49)</f>
        <v>7957.7471545947665</v>
      </c>
    </row>
    <row r="54" spans="16:22">
      <c r="P54" t="s">
        <v>410</v>
      </c>
      <c r="Q54">
        <f>8*10^-6</f>
        <v>7.9999999999999996E-6</v>
      </c>
    </row>
    <row r="55" spans="16:22">
      <c r="Q55">
        <f>1/Q54</f>
        <v>125000</v>
      </c>
    </row>
    <row r="128" spans="20:20">
      <c r="T128" t="s">
        <v>411</v>
      </c>
    </row>
    <row r="129" spans="20:25">
      <c r="T129" t="s">
        <v>412</v>
      </c>
      <c r="U129" s="58">
        <v>10000</v>
      </c>
    </row>
    <row r="130" spans="20:25">
      <c r="T130" t="s">
        <v>413</v>
      </c>
      <c r="U130">
        <v>0.75</v>
      </c>
    </row>
    <row r="131" spans="20:25">
      <c r="T131" t="s">
        <v>414</v>
      </c>
      <c r="U131" s="46">
        <v>1000</v>
      </c>
      <c r="W131" s="57"/>
    </row>
    <row r="132" spans="20:25">
      <c r="W132" s="57"/>
    </row>
    <row r="133" spans="20:25">
      <c r="T133" t="s">
        <v>401</v>
      </c>
      <c r="U133" t="s">
        <v>402</v>
      </c>
      <c r="V133">
        <f>2*PI()*U129</f>
        <v>62831.853071795864</v>
      </c>
    </row>
    <row r="134" spans="20:25">
      <c r="W134" s="57" t="s">
        <v>404</v>
      </c>
      <c r="X134" t="s">
        <v>405</v>
      </c>
      <c r="Y134" t="s">
        <v>406</v>
      </c>
    </row>
    <row r="135" spans="20:25">
      <c r="T135" t="s">
        <v>415</v>
      </c>
      <c r="U135" t="s">
        <v>416</v>
      </c>
      <c r="V135">
        <f>2*U130/(V133*U131)</f>
        <v>2.38732414637843E-8</v>
      </c>
      <c r="W135" s="75">
        <f>V135*10^6</f>
        <v>2.3873241463784299E-2</v>
      </c>
      <c r="X135">
        <f>V135*10^9</f>
        <v>23.8732414637843</v>
      </c>
      <c r="Y135">
        <f>V135*10^12</f>
        <v>23873.241463784299</v>
      </c>
    </row>
    <row r="136" spans="20:25">
      <c r="T136" t="s">
        <v>417</v>
      </c>
      <c r="U136" t="s">
        <v>418</v>
      </c>
      <c r="V136">
        <f>1/(2*U130*V133*U131)</f>
        <v>1.0610329539459689E-8</v>
      </c>
      <c r="W136" s="75">
        <f>V136*10^6</f>
        <v>1.0610329539459689E-2</v>
      </c>
      <c r="X136">
        <f>V136*10^9</f>
        <v>10.610329539459689</v>
      </c>
      <c r="Y136">
        <f>V136*10^12</f>
        <v>10610.32953945969</v>
      </c>
    </row>
    <row r="137" spans="20:25">
      <c r="W137" s="57"/>
    </row>
    <row r="138" spans="20:25">
      <c r="W138" s="57"/>
    </row>
    <row r="139" spans="20:25">
      <c r="T139" t="s">
        <v>412</v>
      </c>
      <c r="U139" s="58">
        <v>10000</v>
      </c>
    </row>
    <row r="140" spans="20:25">
      <c r="T140" t="s">
        <v>413</v>
      </c>
      <c r="U140">
        <v>0.75</v>
      </c>
    </row>
    <row r="141" spans="20:25">
      <c r="T141" t="s">
        <v>414</v>
      </c>
      <c r="U141" s="46">
        <v>100000</v>
      </c>
      <c r="W141" s="57"/>
    </row>
    <row r="142" spans="20:25">
      <c r="W142" s="57"/>
    </row>
    <row r="143" spans="20:25">
      <c r="T143" t="s">
        <v>401</v>
      </c>
      <c r="U143" t="s">
        <v>402</v>
      </c>
      <c r="V143">
        <f>2*PI()*U139</f>
        <v>62831.853071795864</v>
      </c>
    </row>
    <row r="144" spans="20:25">
      <c r="W144" s="57" t="s">
        <v>404</v>
      </c>
      <c r="X144" t="s">
        <v>405</v>
      </c>
      <c r="Y144" t="s">
        <v>406</v>
      </c>
    </row>
    <row r="145" spans="20:25">
      <c r="T145" t="s">
        <v>415</v>
      </c>
      <c r="U145" t="s">
        <v>416</v>
      </c>
      <c r="V145">
        <f>2*U140/(V143*U141)</f>
        <v>2.3873241463784303E-10</v>
      </c>
      <c r="W145" s="75">
        <f>V145*10^6</f>
        <v>2.3873241463784301E-4</v>
      </c>
      <c r="X145">
        <f>V145*10^9</f>
        <v>0.23873241463784303</v>
      </c>
      <c r="Y145">
        <f>V145*10^12</f>
        <v>238.73241463784302</v>
      </c>
    </row>
    <row r="146" spans="20:25">
      <c r="T146" t="s">
        <v>417</v>
      </c>
      <c r="U146" t="s">
        <v>418</v>
      </c>
      <c r="V146">
        <f>1/(2*U140*V143*U141)</f>
        <v>1.061032953945969E-10</v>
      </c>
      <c r="W146" s="75">
        <f>V146*10^6</f>
        <v>1.0610329539459691E-4</v>
      </c>
      <c r="X146">
        <f>V146*10^9</f>
        <v>0.10610329539459691</v>
      </c>
      <c r="Y146">
        <f>V146*10^12</f>
        <v>106.1032953945969</v>
      </c>
    </row>
    <row r="153" spans="20:25">
      <c r="T153" t="s">
        <v>419</v>
      </c>
      <c r="W153" s="57"/>
    </row>
    <row r="154" spans="20:25">
      <c r="T154" t="s">
        <v>420</v>
      </c>
      <c r="U154" s="58">
        <v>10000</v>
      </c>
      <c r="V154" s="57"/>
      <c r="W154" s="57"/>
    </row>
    <row r="155" spans="20:25">
      <c r="T155" t="s">
        <v>421</v>
      </c>
      <c r="U155" s="58">
        <v>10000</v>
      </c>
      <c r="V155" s="57"/>
      <c r="W155" s="57"/>
    </row>
    <row r="156" spans="20:25">
      <c r="U156" s="57"/>
      <c r="V156" s="57"/>
      <c r="W156" s="57"/>
    </row>
    <row r="157" spans="20:25">
      <c r="T157" t="s">
        <v>422</v>
      </c>
      <c r="U157" s="57">
        <f>1+(U154/U155)</f>
        <v>2</v>
      </c>
      <c r="V157" s="57"/>
      <c r="W157" s="57"/>
    </row>
    <row r="158" spans="20:25">
      <c r="T158" t="s">
        <v>413</v>
      </c>
      <c r="U158" s="57">
        <f>1/(3-U157)</f>
        <v>1</v>
      </c>
      <c r="V158" s="57"/>
      <c r="W158" s="57"/>
    </row>
    <row r="159" spans="20:25">
      <c r="U159" s="57"/>
      <c r="V159" s="57"/>
      <c r="W159" s="57"/>
    </row>
    <row r="160" spans="20:25">
      <c r="T160" t="s">
        <v>423</v>
      </c>
      <c r="U160" s="58">
        <v>15000</v>
      </c>
      <c r="V160" s="57" t="s">
        <v>424</v>
      </c>
      <c r="W160" s="57"/>
    </row>
    <row r="161" spans="20:23">
      <c r="T161" t="s">
        <v>401</v>
      </c>
      <c r="U161" s="57">
        <f>2*PI()*U160</f>
        <v>94247.779607693796</v>
      </c>
      <c r="V161" s="57"/>
    </row>
    <row r="162" spans="20:23">
      <c r="V162" t="s">
        <v>404</v>
      </c>
      <c r="W162" t="s">
        <v>405</v>
      </c>
    </row>
    <row r="163" spans="20:23">
      <c r="T163" t="s">
        <v>425</v>
      </c>
      <c r="U163">
        <f>V163*10^-6</f>
        <v>1E-8</v>
      </c>
      <c r="V163" s="76">
        <v>0.01</v>
      </c>
      <c r="W163">
        <f>U163*10^9</f>
        <v>10</v>
      </c>
    </row>
    <row r="164" spans="20:23">
      <c r="T164" t="s">
        <v>414</v>
      </c>
      <c r="U164" t="s">
        <v>426</v>
      </c>
      <c r="V164" s="57">
        <f>1/(U161*U163)</f>
        <v>1061.032953945969</v>
      </c>
    </row>
    <row r="195" spans="15:21">
      <c r="P195" t="s">
        <v>427</v>
      </c>
    </row>
    <row r="197" spans="15:21">
      <c r="O197" t="s">
        <v>428</v>
      </c>
      <c r="P197" t="s">
        <v>409</v>
      </c>
      <c r="S197" s="59" t="s">
        <v>404</v>
      </c>
      <c r="T197" s="60" t="s">
        <v>405</v>
      </c>
      <c r="U197" s="61" t="s">
        <v>406</v>
      </c>
    </row>
    <row r="198" spans="15:21">
      <c r="P198" s="62" t="s">
        <v>407</v>
      </c>
      <c r="Q198" s="63"/>
      <c r="R198" s="63">
        <f>S198*10^-6</f>
        <v>1E-8</v>
      </c>
      <c r="S198" s="67">
        <v>0.01</v>
      </c>
      <c r="T198" s="65">
        <f>R198*10^9</f>
        <v>10</v>
      </c>
      <c r="U198" s="66">
        <f>R198*10^12</f>
        <v>10000</v>
      </c>
    </row>
    <row r="199" spans="15:21">
      <c r="P199" s="62" t="s">
        <v>403</v>
      </c>
      <c r="Q199" s="63"/>
      <c r="R199" s="77">
        <v>1000</v>
      </c>
    </row>
    <row r="201" spans="15:21">
      <c r="O201" t="s">
        <v>429</v>
      </c>
      <c r="P201" s="62" t="s">
        <v>430</v>
      </c>
      <c r="Q201" s="63" t="s">
        <v>431</v>
      </c>
      <c r="R201" s="73">
        <f>1/(2*PI()*R198*R199)</f>
        <v>15915.494309189537</v>
      </c>
    </row>
    <row r="205" spans="15:21">
      <c r="O205" t="s">
        <v>432</v>
      </c>
      <c r="P205" t="s">
        <v>409</v>
      </c>
      <c r="S205" s="59" t="s">
        <v>404</v>
      </c>
      <c r="T205" s="60" t="s">
        <v>405</v>
      </c>
      <c r="U205" s="61" t="s">
        <v>406</v>
      </c>
    </row>
    <row r="206" spans="15:21">
      <c r="P206" s="62" t="s">
        <v>407</v>
      </c>
      <c r="Q206" s="63"/>
      <c r="R206" s="63">
        <f>S206*10^-6</f>
        <v>1E-8</v>
      </c>
      <c r="S206" s="67">
        <v>0.01</v>
      </c>
      <c r="T206" s="65">
        <f>R206*10^9</f>
        <v>10</v>
      </c>
      <c r="U206" s="66">
        <f>R206*10^12</f>
        <v>10000</v>
      </c>
    </row>
    <row r="207" spans="15:21">
      <c r="P207" s="62" t="s">
        <v>403</v>
      </c>
      <c r="Q207" s="63"/>
      <c r="R207" s="77">
        <v>1000</v>
      </c>
    </row>
    <row r="209" spans="15:18">
      <c r="O209" t="s">
        <v>429</v>
      </c>
      <c r="P209" s="62" t="s">
        <v>433</v>
      </c>
      <c r="Q209" s="63" t="s">
        <v>434</v>
      </c>
      <c r="R209" s="73">
        <f>1/(2*PI()*R206*R207)</f>
        <v>15915.494309189537</v>
      </c>
    </row>
  </sheetData>
  <phoneticPr fontId="8"/>
  <pageMargins left="0.7" right="0.7" top="0.75" bottom="0.75" header="0.51180555555555496" footer="0.51180555555555496"/>
  <pageSetup paperSize="9" firstPageNumber="0" orientation="landscape"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04:R190"/>
  <sheetViews>
    <sheetView tabSelected="1" zoomScale="85" zoomScaleNormal="85" workbookViewId="0">
      <selection activeCell="AA15" sqref="AA15"/>
    </sheetView>
  </sheetViews>
  <sheetFormatPr defaultRowHeight="13.5"/>
  <cols>
    <col min="1" max="3" width="9" style="101"/>
    <col min="4" max="4" width="12.5" style="101" bestFit="1" customWidth="1"/>
    <col min="5" max="11" width="9" style="101"/>
    <col min="12" max="12" width="11" style="101" customWidth="1"/>
    <col min="13" max="13" width="9.875" style="101" customWidth="1"/>
    <col min="14" max="259" width="9" style="101"/>
    <col min="260" max="260" width="12.5" style="101" bestFit="1" customWidth="1"/>
    <col min="261" max="267" width="9" style="101"/>
    <col min="268" max="268" width="11" style="101" customWidth="1"/>
    <col min="269" max="269" width="9.875" style="101" customWidth="1"/>
    <col min="270" max="515" width="9" style="101"/>
    <col min="516" max="516" width="12.5" style="101" bestFit="1" customWidth="1"/>
    <col min="517" max="523" width="9" style="101"/>
    <col min="524" max="524" width="11" style="101" customWidth="1"/>
    <col min="525" max="525" width="9.875" style="101" customWidth="1"/>
    <col min="526" max="771" width="9" style="101"/>
    <col min="772" max="772" width="12.5" style="101" bestFit="1" customWidth="1"/>
    <col min="773" max="779" width="9" style="101"/>
    <col min="780" max="780" width="11" style="101" customWidth="1"/>
    <col min="781" max="781" width="9.875" style="101" customWidth="1"/>
    <col min="782" max="1027" width="9" style="101"/>
    <col min="1028" max="1028" width="12.5" style="101" bestFit="1" customWidth="1"/>
    <col min="1029" max="1035" width="9" style="101"/>
    <col min="1036" max="1036" width="11" style="101" customWidth="1"/>
    <col min="1037" max="1037" width="9.875" style="101" customWidth="1"/>
    <col min="1038" max="1283" width="9" style="101"/>
    <col min="1284" max="1284" width="12.5" style="101" bestFit="1" customWidth="1"/>
    <col min="1285" max="1291" width="9" style="101"/>
    <col min="1292" max="1292" width="11" style="101" customWidth="1"/>
    <col min="1293" max="1293" width="9.875" style="101" customWidth="1"/>
    <col min="1294" max="1539" width="9" style="101"/>
    <col min="1540" max="1540" width="12.5" style="101" bestFit="1" customWidth="1"/>
    <col min="1541" max="1547" width="9" style="101"/>
    <col min="1548" max="1548" width="11" style="101" customWidth="1"/>
    <col min="1549" max="1549" width="9.875" style="101" customWidth="1"/>
    <col min="1550" max="1795" width="9" style="101"/>
    <col min="1796" max="1796" width="12.5" style="101" bestFit="1" customWidth="1"/>
    <col min="1797" max="1803" width="9" style="101"/>
    <col min="1804" max="1804" width="11" style="101" customWidth="1"/>
    <col min="1805" max="1805" width="9.875" style="101" customWidth="1"/>
    <col min="1806" max="2051" width="9" style="101"/>
    <col min="2052" max="2052" width="12.5" style="101" bestFit="1" customWidth="1"/>
    <col min="2053" max="2059" width="9" style="101"/>
    <col min="2060" max="2060" width="11" style="101" customWidth="1"/>
    <col min="2061" max="2061" width="9.875" style="101" customWidth="1"/>
    <col min="2062" max="2307" width="9" style="101"/>
    <col min="2308" max="2308" width="12.5" style="101" bestFit="1" customWidth="1"/>
    <col min="2309" max="2315" width="9" style="101"/>
    <col min="2316" max="2316" width="11" style="101" customWidth="1"/>
    <col min="2317" max="2317" width="9.875" style="101" customWidth="1"/>
    <col min="2318" max="2563" width="9" style="101"/>
    <col min="2564" max="2564" width="12.5" style="101" bestFit="1" customWidth="1"/>
    <col min="2565" max="2571" width="9" style="101"/>
    <col min="2572" max="2572" width="11" style="101" customWidth="1"/>
    <col min="2573" max="2573" width="9.875" style="101" customWidth="1"/>
    <col min="2574" max="2819" width="9" style="101"/>
    <col min="2820" max="2820" width="12.5" style="101" bestFit="1" customWidth="1"/>
    <col min="2821" max="2827" width="9" style="101"/>
    <col min="2828" max="2828" width="11" style="101" customWidth="1"/>
    <col min="2829" max="2829" width="9.875" style="101" customWidth="1"/>
    <col min="2830" max="3075" width="9" style="101"/>
    <col min="3076" max="3076" width="12.5" style="101" bestFit="1" customWidth="1"/>
    <col min="3077" max="3083" width="9" style="101"/>
    <col min="3084" max="3084" width="11" style="101" customWidth="1"/>
    <col min="3085" max="3085" width="9.875" style="101" customWidth="1"/>
    <col min="3086" max="3331" width="9" style="101"/>
    <col min="3332" max="3332" width="12.5" style="101" bestFit="1" customWidth="1"/>
    <col min="3333" max="3339" width="9" style="101"/>
    <col min="3340" max="3340" width="11" style="101" customWidth="1"/>
    <col min="3341" max="3341" width="9.875" style="101" customWidth="1"/>
    <col min="3342" max="3587" width="9" style="101"/>
    <col min="3588" max="3588" width="12.5" style="101" bestFit="1" customWidth="1"/>
    <col min="3589" max="3595" width="9" style="101"/>
    <col min="3596" max="3596" width="11" style="101" customWidth="1"/>
    <col min="3597" max="3597" width="9.875" style="101" customWidth="1"/>
    <col min="3598" max="3843" width="9" style="101"/>
    <col min="3844" max="3844" width="12.5" style="101" bestFit="1" customWidth="1"/>
    <col min="3845" max="3851" width="9" style="101"/>
    <col min="3852" max="3852" width="11" style="101" customWidth="1"/>
    <col min="3853" max="3853" width="9.875" style="101" customWidth="1"/>
    <col min="3854" max="4099" width="9" style="101"/>
    <col min="4100" max="4100" width="12.5" style="101" bestFit="1" customWidth="1"/>
    <col min="4101" max="4107" width="9" style="101"/>
    <col min="4108" max="4108" width="11" style="101" customWidth="1"/>
    <col min="4109" max="4109" width="9.875" style="101" customWidth="1"/>
    <col min="4110" max="4355" width="9" style="101"/>
    <col min="4356" max="4356" width="12.5" style="101" bestFit="1" customWidth="1"/>
    <col min="4357" max="4363" width="9" style="101"/>
    <col min="4364" max="4364" width="11" style="101" customWidth="1"/>
    <col min="4365" max="4365" width="9.875" style="101" customWidth="1"/>
    <col min="4366" max="4611" width="9" style="101"/>
    <col min="4612" max="4612" width="12.5" style="101" bestFit="1" customWidth="1"/>
    <col min="4613" max="4619" width="9" style="101"/>
    <col min="4620" max="4620" width="11" style="101" customWidth="1"/>
    <col min="4621" max="4621" width="9.875" style="101" customWidth="1"/>
    <col min="4622" max="4867" width="9" style="101"/>
    <col min="4868" max="4868" width="12.5" style="101" bestFit="1" customWidth="1"/>
    <col min="4869" max="4875" width="9" style="101"/>
    <col min="4876" max="4876" width="11" style="101" customWidth="1"/>
    <col min="4877" max="4877" width="9.875" style="101" customWidth="1"/>
    <col min="4878" max="5123" width="9" style="101"/>
    <col min="5124" max="5124" width="12.5" style="101" bestFit="1" customWidth="1"/>
    <col min="5125" max="5131" width="9" style="101"/>
    <col min="5132" max="5132" width="11" style="101" customWidth="1"/>
    <col min="5133" max="5133" width="9.875" style="101" customWidth="1"/>
    <col min="5134" max="5379" width="9" style="101"/>
    <col min="5380" max="5380" width="12.5" style="101" bestFit="1" customWidth="1"/>
    <col min="5381" max="5387" width="9" style="101"/>
    <col min="5388" max="5388" width="11" style="101" customWidth="1"/>
    <col min="5389" max="5389" width="9.875" style="101" customWidth="1"/>
    <col min="5390" max="5635" width="9" style="101"/>
    <col min="5636" max="5636" width="12.5" style="101" bestFit="1" customWidth="1"/>
    <col min="5637" max="5643" width="9" style="101"/>
    <col min="5644" max="5644" width="11" style="101" customWidth="1"/>
    <col min="5645" max="5645" width="9.875" style="101" customWidth="1"/>
    <col min="5646" max="5891" width="9" style="101"/>
    <col min="5892" max="5892" width="12.5" style="101" bestFit="1" customWidth="1"/>
    <col min="5893" max="5899" width="9" style="101"/>
    <col min="5900" max="5900" width="11" style="101" customWidth="1"/>
    <col min="5901" max="5901" width="9.875" style="101" customWidth="1"/>
    <col min="5902" max="6147" width="9" style="101"/>
    <col min="6148" max="6148" width="12.5" style="101" bestFit="1" customWidth="1"/>
    <col min="6149" max="6155" width="9" style="101"/>
    <col min="6156" max="6156" width="11" style="101" customWidth="1"/>
    <col min="6157" max="6157" width="9.875" style="101" customWidth="1"/>
    <col min="6158" max="6403" width="9" style="101"/>
    <col min="6404" max="6404" width="12.5" style="101" bestFit="1" customWidth="1"/>
    <col min="6405" max="6411" width="9" style="101"/>
    <col min="6412" max="6412" width="11" style="101" customWidth="1"/>
    <col min="6413" max="6413" width="9.875" style="101" customWidth="1"/>
    <col min="6414" max="6659" width="9" style="101"/>
    <col min="6660" max="6660" width="12.5" style="101" bestFit="1" customWidth="1"/>
    <col min="6661" max="6667" width="9" style="101"/>
    <col min="6668" max="6668" width="11" style="101" customWidth="1"/>
    <col min="6669" max="6669" width="9.875" style="101" customWidth="1"/>
    <col min="6670" max="6915" width="9" style="101"/>
    <col min="6916" max="6916" width="12.5" style="101" bestFit="1" customWidth="1"/>
    <col min="6917" max="6923" width="9" style="101"/>
    <col min="6924" max="6924" width="11" style="101" customWidth="1"/>
    <col min="6925" max="6925" width="9.875" style="101" customWidth="1"/>
    <col min="6926" max="7171" width="9" style="101"/>
    <col min="7172" max="7172" width="12.5" style="101" bestFit="1" customWidth="1"/>
    <col min="7173" max="7179" width="9" style="101"/>
    <col min="7180" max="7180" width="11" style="101" customWidth="1"/>
    <col min="7181" max="7181" width="9.875" style="101" customWidth="1"/>
    <col min="7182" max="7427" width="9" style="101"/>
    <col min="7428" max="7428" width="12.5" style="101" bestFit="1" customWidth="1"/>
    <col min="7429" max="7435" width="9" style="101"/>
    <col min="7436" max="7436" width="11" style="101" customWidth="1"/>
    <col min="7437" max="7437" width="9.875" style="101" customWidth="1"/>
    <col min="7438" max="7683" width="9" style="101"/>
    <col min="7684" max="7684" width="12.5" style="101" bestFit="1" customWidth="1"/>
    <col min="7685" max="7691" width="9" style="101"/>
    <col min="7692" max="7692" width="11" style="101" customWidth="1"/>
    <col min="7693" max="7693" width="9.875" style="101" customWidth="1"/>
    <col min="7694" max="7939" width="9" style="101"/>
    <col min="7940" max="7940" width="12.5" style="101" bestFit="1" customWidth="1"/>
    <col min="7941" max="7947" width="9" style="101"/>
    <col min="7948" max="7948" width="11" style="101" customWidth="1"/>
    <col min="7949" max="7949" width="9.875" style="101" customWidth="1"/>
    <col min="7950" max="8195" width="9" style="101"/>
    <col min="8196" max="8196" width="12.5" style="101" bestFit="1" customWidth="1"/>
    <col min="8197" max="8203" width="9" style="101"/>
    <col min="8204" max="8204" width="11" style="101" customWidth="1"/>
    <col min="8205" max="8205" width="9.875" style="101" customWidth="1"/>
    <col min="8206" max="8451" width="9" style="101"/>
    <col min="8452" max="8452" width="12.5" style="101" bestFit="1" customWidth="1"/>
    <col min="8453" max="8459" width="9" style="101"/>
    <col min="8460" max="8460" width="11" style="101" customWidth="1"/>
    <col min="8461" max="8461" width="9.875" style="101" customWidth="1"/>
    <col min="8462" max="8707" width="9" style="101"/>
    <col min="8708" max="8708" width="12.5" style="101" bestFit="1" customWidth="1"/>
    <col min="8709" max="8715" width="9" style="101"/>
    <col min="8716" max="8716" width="11" style="101" customWidth="1"/>
    <col min="8717" max="8717" width="9.875" style="101" customWidth="1"/>
    <col min="8718" max="8963" width="9" style="101"/>
    <col min="8964" max="8964" width="12.5" style="101" bestFit="1" customWidth="1"/>
    <col min="8965" max="8971" width="9" style="101"/>
    <col min="8972" max="8972" width="11" style="101" customWidth="1"/>
    <col min="8973" max="8973" width="9.875" style="101" customWidth="1"/>
    <col min="8974" max="9219" width="9" style="101"/>
    <col min="9220" max="9220" width="12.5" style="101" bestFit="1" customWidth="1"/>
    <col min="9221" max="9227" width="9" style="101"/>
    <col min="9228" max="9228" width="11" style="101" customWidth="1"/>
    <col min="9229" max="9229" width="9.875" style="101" customWidth="1"/>
    <col min="9230" max="9475" width="9" style="101"/>
    <col min="9476" max="9476" width="12.5" style="101" bestFit="1" customWidth="1"/>
    <col min="9477" max="9483" width="9" style="101"/>
    <col min="9484" max="9484" width="11" style="101" customWidth="1"/>
    <col min="9485" max="9485" width="9.875" style="101" customWidth="1"/>
    <col min="9486" max="9731" width="9" style="101"/>
    <col min="9732" max="9732" width="12.5" style="101" bestFit="1" customWidth="1"/>
    <col min="9733" max="9739" width="9" style="101"/>
    <col min="9740" max="9740" width="11" style="101" customWidth="1"/>
    <col min="9741" max="9741" width="9.875" style="101" customWidth="1"/>
    <col min="9742" max="9987" width="9" style="101"/>
    <col min="9988" max="9988" width="12.5" style="101" bestFit="1" customWidth="1"/>
    <col min="9989" max="9995" width="9" style="101"/>
    <col min="9996" max="9996" width="11" style="101" customWidth="1"/>
    <col min="9997" max="9997" width="9.875" style="101" customWidth="1"/>
    <col min="9998" max="10243" width="9" style="101"/>
    <col min="10244" max="10244" width="12.5" style="101" bestFit="1" customWidth="1"/>
    <col min="10245" max="10251" width="9" style="101"/>
    <col min="10252" max="10252" width="11" style="101" customWidth="1"/>
    <col min="10253" max="10253" width="9.875" style="101" customWidth="1"/>
    <col min="10254" max="10499" width="9" style="101"/>
    <col min="10500" max="10500" width="12.5" style="101" bestFit="1" customWidth="1"/>
    <col min="10501" max="10507" width="9" style="101"/>
    <col min="10508" max="10508" width="11" style="101" customWidth="1"/>
    <col min="10509" max="10509" width="9.875" style="101" customWidth="1"/>
    <col min="10510" max="10755" width="9" style="101"/>
    <col min="10756" max="10756" width="12.5" style="101" bestFit="1" customWidth="1"/>
    <col min="10757" max="10763" width="9" style="101"/>
    <col min="10764" max="10764" width="11" style="101" customWidth="1"/>
    <col min="10765" max="10765" width="9.875" style="101" customWidth="1"/>
    <col min="10766" max="11011" width="9" style="101"/>
    <col min="11012" max="11012" width="12.5" style="101" bestFit="1" customWidth="1"/>
    <col min="11013" max="11019" width="9" style="101"/>
    <col min="11020" max="11020" width="11" style="101" customWidth="1"/>
    <col min="11021" max="11021" width="9.875" style="101" customWidth="1"/>
    <col min="11022" max="11267" width="9" style="101"/>
    <col min="11268" max="11268" width="12.5" style="101" bestFit="1" customWidth="1"/>
    <col min="11269" max="11275" width="9" style="101"/>
    <col min="11276" max="11276" width="11" style="101" customWidth="1"/>
    <col min="11277" max="11277" width="9.875" style="101" customWidth="1"/>
    <col min="11278" max="11523" width="9" style="101"/>
    <col min="11524" max="11524" width="12.5" style="101" bestFit="1" customWidth="1"/>
    <col min="11525" max="11531" width="9" style="101"/>
    <col min="11532" max="11532" width="11" style="101" customWidth="1"/>
    <col min="11533" max="11533" width="9.875" style="101" customWidth="1"/>
    <col min="11534" max="11779" width="9" style="101"/>
    <col min="11780" max="11780" width="12.5" style="101" bestFit="1" customWidth="1"/>
    <col min="11781" max="11787" width="9" style="101"/>
    <col min="11788" max="11788" width="11" style="101" customWidth="1"/>
    <col min="11789" max="11789" width="9.875" style="101" customWidth="1"/>
    <col min="11790" max="12035" width="9" style="101"/>
    <col min="12036" max="12036" width="12.5" style="101" bestFit="1" customWidth="1"/>
    <col min="12037" max="12043" width="9" style="101"/>
    <col min="12044" max="12044" width="11" style="101" customWidth="1"/>
    <col min="12045" max="12045" width="9.875" style="101" customWidth="1"/>
    <col min="12046" max="12291" width="9" style="101"/>
    <col min="12292" max="12292" width="12.5" style="101" bestFit="1" customWidth="1"/>
    <col min="12293" max="12299" width="9" style="101"/>
    <col min="12300" max="12300" width="11" style="101" customWidth="1"/>
    <col min="12301" max="12301" width="9.875" style="101" customWidth="1"/>
    <col min="12302" max="12547" width="9" style="101"/>
    <col min="12548" max="12548" width="12.5" style="101" bestFit="1" customWidth="1"/>
    <col min="12549" max="12555" width="9" style="101"/>
    <col min="12556" max="12556" width="11" style="101" customWidth="1"/>
    <col min="12557" max="12557" width="9.875" style="101" customWidth="1"/>
    <col min="12558" max="12803" width="9" style="101"/>
    <col min="12804" max="12804" width="12.5" style="101" bestFit="1" customWidth="1"/>
    <col min="12805" max="12811" width="9" style="101"/>
    <col min="12812" max="12812" width="11" style="101" customWidth="1"/>
    <col min="12813" max="12813" width="9.875" style="101" customWidth="1"/>
    <col min="12814" max="13059" width="9" style="101"/>
    <col min="13060" max="13060" width="12.5" style="101" bestFit="1" customWidth="1"/>
    <col min="13061" max="13067" width="9" style="101"/>
    <col min="13068" max="13068" width="11" style="101" customWidth="1"/>
    <col min="13069" max="13069" width="9.875" style="101" customWidth="1"/>
    <col min="13070" max="13315" width="9" style="101"/>
    <col min="13316" max="13316" width="12.5" style="101" bestFit="1" customWidth="1"/>
    <col min="13317" max="13323" width="9" style="101"/>
    <col min="13324" max="13324" width="11" style="101" customWidth="1"/>
    <col min="13325" max="13325" width="9.875" style="101" customWidth="1"/>
    <col min="13326" max="13571" width="9" style="101"/>
    <col min="13572" max="13572" width="12.5" style="101" bestFit="1" customWidth="1"/>
    <col min="13573" max="13579" width="9" style="101"/>
    <col min="13580" max="13580" width="11" style="101" customWidth="1"/>
    <col min="13581" max="13581" width="9.875" style="101" customWidth="1"/>
    <col min="13582" max="13827" width="9" style="101"/>
    <col min="13828" max="13828" width="12.5" style="101" bestFit="1" customWidth="1"/>
    <col min="13829" max="13835" width="9" style="101"/>
    <col min="13836" max="13836" width="11" style="101" customWidth="1"/>
    <col min="13837" max="13837" width="9.875" style="101" customWidth="1"/>
    <col min="13838" max="14083" width="9" style="101"/>
    <col min="14084" max="14084" width="12.5" style="101" bestFit="1" customWidth="1"/>
    <col min="14085" max="14091" width="9" style="101"/>
    <col min="14092" max="14092" width="11" style="101" customWidth="1"/>
    <col min="14093" max="14093" width="9.875" style="101" customWidth="1"/>
    <col min="14094" max="14339" width="9" style="101"/>
    <col min="14340" max="14340" width="12.5" style="101" bestFit="1" customWidth="1"/>
    <col min="14341" max="14347" width="9" style="101"/>
    <col min="14348" max="14348" width="11" style="101" customWidth="1"/>
    <col min="14349" max="14349" width="9.875" style="101" customWidth="1"/>
    <col min="14350" max="14595" width="9" style="101"/>
    <col min="14596" max="14596" width="12.5" style="101" bestFit="1" customWidth="1"/>
    <col min="14597" max="14603" width="9" style="101"/>
    <col min="14604" max="14604" width="11" style="101" customWidth="1"/>
    <col min="14605" max="14605" width="9.875" style="101" customWidth="1"/>
    <col min="14606" max="14851" width="9" style="101"/>
    <col min="14852" max="14852" width="12.5" style="101" bestFit="1" customWidth="1"/>
    <col min="14853" max="14859" width="9" style="101"/>
    <col min="14860" max="14860" width="11" style="101" customWidth="1"/>
    <col min="14861" max="14861" width="9.875" style="101" customWidth="1"/>
    <col min="14862" max="15107" width="9" style="101"/>
    <col min="15108" max="15108" width="12.5" style="101" bestFit="1" customWidth="1"/>
    <col min="15109" max="15115" width="9" style="101"/>
    <col min="15116" max="15116" width="11" style="101" customWidth="1"/>
    <col min="15117" max="15117" width="9.875" style="101" customWidth="1"/>
    <col min="15118" max="15363" width="9" style="101"/>
    <col min="15364" max="15364" width="12.5" style="101" bestFit="1" customWidth="1"/>
    <col min="15365" max="15371" width="9" style="101"/>
    <col min="15372" max="15372" width="11" style="101" customWidth="1"/>
    <col min="15373" max="15373" width="9.875" style="101" customWidth="1"/>
    <col min="15374" max="15619" width="9" style="101"/>
    <col min="15620" max="15620" width="12.5" style="101" bestFit="1" customWidth="1"/>
    <col min="15621" max="15627" width="9" style="101"/>
    <col min="15628" max="15628" width="11" style="101" customWidth="1"/>
    <col min="15629" max="15629" width="9.875" style="101" customWidth="1"/>
    <col min="15630" max="15875" width="9" style="101"/>
    <col min="15876" max="15876" width="12.5" style="101" bestFit="1" customWidth="1"/>
    <col min="15877" max="15883" width="9" style="101"/>
    <col min="15884" max="15884" width="11" style="101" customWidth="1"/>
    <col min="15885" max="15885" width="9.875" style="101" customWidth="1"/>
    <col min="15886" max="16131" width="9" style="101"/>
    <col min="16132" max="16132" width="12.5" style="101" bestFit="1" customWidth="1"/>
    <col min="16133" max="16139" width="9" style="101"/>
    <col min="16140" max="16140" width="11" style="101" customWidth="1"/>
    <col min="16141" max="16141" width="9.875" style="101" customWidth="1"/>
    <col min="16142" max="16384" width="9" style="101"/>
  </cols>
  <sheetData>
    <row r="104" spans="2:18" ht="14.25" thickBot="1">
      <c r="B104" s="101" t="s">
        <v>998</v>
      </c>
      <c r="C104" s="139" t="s">
        <v>999</v>
      </c>
    </row>
    <row r="105" spans="2:18">
      <c r="C105" s="140" t="s">
        <v>961</v>
      </c>
      <c r="D105" s="141" t="s">
        <v>962</v>
      </c>
      <c r="E105" s="141" t="s">
        <v>963</v>
      </c>
      <c r="F105" s="141" t="s">
        <v>964</v>
      </c>
      <c r="G105" s="141" t="s">
        <v>965</v>
      </c>
      <c r="H105" s="141" t="s">
        <v>966</v>
      </c>
      <c r="I105" s="141" t="s">
        <v>967</v>
      </c>
      <c r="J105" s="152" t="s">
        <v>968</v>
      </c>
      <c r="K105" s="140" t="s">
        <v>969</v>
      </c>
      <c r="L105" s="141" t="s">
        <v>280</v>
      </c>
      <c r="M105" s="141" t="s">
        <v>265</v>
      </c>
      <c r="N105" s="141" t="s">
        <v>970</v>
      </c>
      <c r="O105" s="141" t="s">
        <v>971</v>
      </c>
      <c r="P105" s="141" t="s">
        <v>972</v>
      </c>
      <c r="Q105" s="141" t="s">
        <v>973</v>
      </c>
      <c r="R105" s="142" t="s">
        <v>974</v>
      </c>
    </row>
    <row r="106" spans="2:18">
      <c r="C106" s="143" t="s">
        <v>981</v>
      </c>
      <c r="D106" s="144" t="s">
        <v>981</v>
      </c>
      <c r="E106" s="166" t="s">
        <v>982</v>
      </c>
      <c r="F106" s="167"/>
      <c r="G106" s="167"/>
      <c r="H106" s="166" t="s">
        <v>983</v>
      </c>
      <c r="I106" s="167"/>
      <c r="J106" s="173"/>
      <c r="K106" s="143" t="s">
        <v>981</v>
      </c>
      <c r="L106" s="144" t="s">
        <v>984</v>
      </c>
      <c r="M106" s="144" t="s">
        <v>985</v>
      </c>
      <c r="N106" s="166" t="s">
        <v>986</v>
      </c>
      <c r="O106" s="167"/>
      <c r="P106" s="166" t="s">
        <v>987</v>
      </c>
      <c r="Q106" s="167"/>
      <c r="R106" s="168"/>
    </row>
    <row r="107" spans="2:18" ht="14.25" thickBot="1">
      <c r="C107" s="145" t="s">
        <v>959</v>
      </c>
      <c r="D107" s="146" t="s">
        <v>959</v>
      </c>
      <c r="E107" s="146" t="s">
        <v>959</v>
      </c>
      <c r="F107" s="146" t="s">
        <v>959</v>
      </c>
      <c r="G107" s="146" t="s">
        <v>960</v>
      </c>
      <c r="H107" s="146" t="s">
        <v>959</v>
      </c>
      <c r="I107" s="146" t="s">
        <v>959</v>
      </c>
      <c r="J107" s="153" t="s">
        <v>959</v>
      </c>
      <c r="K107" s="145" t="s">
        <v>959</v>
      </c>
      <c r="L107" s="146" t="s">
        <v>959</v>
      </c>
      <c r="M107" s="146" t="s">
        <v>959</v>
      </c>
      <c r="N107" s="146" t="s">
        <v>959</v>
      </c>
      <c r="O107" s="146" t="s">
        <v>959</v>
      </c>
      <c r="P107" s="146" t="s">
        <v>960</v>
      </c>
      <c r="Q107" s="146" t="s">
        <v>960</v>
      </c>
      <c r="R107" s="147" t="s">
        <v>960</v>
      </c>
    </row>
    <row r="108" spans="2:18">
      <c r="C108" s="140" t="s">
        <v>975</v>
      </c>
      <c r="D108" s="141" t="s">
        <v>976</v>
      </c>
      <c r="E108" s="141" t="s">
        <v>977</v>
      </c>
      <c r="F108" s="141" t="s">
        <v>181</v>
      </c>
      <c r="G108" s="141" t="s">
        <v>978</v>
      </c>
      <c r="H108" s="141" t="s">
        <v>979</v>
      </c>
      <c r="I108" s="141" t="s">
        <v>980</v>
      </c>
      <c r="J108" s="152" t="s">
        <v>940</v>
      </c>
      <c r="K108" s="140" t="s">
        <v>941</v>
      </c>
      <c r="L108" s="141" t="s">
        <v>951</v>
      </c>
      <c r="M108" s="141" t="s">
        <v>953</v>
      </c>
      <c r="N108" s="141" t="s">
        <v>954</v>
      </c>
      <c r="O108" s="141" t="s">
        <v>955</v>
      </c>
      <c r="P108" s="141" t="s">
        <v>956</v>
      </c>
      <c r="Q108" s="141" t="s">
        <v>957</v>
      </c>
      <c r="R108" s="142" t="s">
        <v>958</v>
      </c>
    </row>
    <row r="109" spans="2:18">
      <c r="C109" s="143" t="s">
        <v>981</v>
      </c>
      <c r="D109" s="166" t="s">
        <v>988</v>
      </c>
      <c r="E109" s="167"/>
      <c r="F109" s="167"/>
      <c r="G109" s="144" t="s">
        <v>981</v>
      </c>
      <c r="H109" s="166" t="s">
        <v>989</v>
      </c>
      <c r="I109" s="167"/>
      <c r="J109" s="173"/>
      <c r="K109" s="143" t="s">
        <v>990</v>
      </c>
      <c r="L109" s="144" t="s">
        <v>991</v>
      </c>
      <c r="M109" s="144" t="s">
        <v>992</v>
      </c>
      <c r="N109" s="144" t="s">
        <v>993</v>
      </c>
      <c r="O109" s="144" t="s">
        <v>994</v>
      </c>
      <c r="P109" s="144" t="s">
        <v>995</v>
      </c>
      <c r="Q109" s="144" t="s">
        <v>996</v>
      </c>
      <c r="R109" s="148" t="s">
        <v>997</v>
      </c>
    </row>
    <row r="110" spans="2:18" ht="14.25" thickBot="1">
      <c r="C110" s="149" t="s">
        <v>959</v>
      </c>
      <c r="D110" s="150" t="s">
        <v>959</v>
      </c>
      <c r="E110" s="150" t="s">
        <v>960</v>
      </c>
      <c r="F110" s="150" t="s">
        <v>960</v>
      </c>
      <c r="G110" s="150" t="s">
        <v>959</v>
      </c>
      <c r="H110" s="150" t="s">
        <v>959</v>
      </c>
      <c r="I110" s="150" t="s">
        <v>960</v>
      </c>
      <c r="J110" s="154" t="s">
        <v>960</v>
      </c>
      <c r="K110" s="149" t="s">
        <v>959</v>
      </c>
      <c r="L110" s="150" t="s">
        <v>959</v>
      </c>
      <c r="M110" s="150" t="s">
        <v>959</v>
      </c>
      <c r="N110" s="150" t="s">
        <v>959</v>
      </c>
      <c r="O110" s="150" t="s">
        <v>959</v>
      </c>
      <c r="P110" s="150" t="s">
        <v>959</v>
      </c>
      <c r="Q110" s="150" t="s">
        <v>959</v>
      </c>
      <c r="R110" s="151" t="s">
        <v>959</v>
      </c>
    </row>
    <row r="119" spans="1:17" customFormat="1">
      <c r="A119" s="101"/>
      <c r="B119" s="101"/>
      <c r="C119" s="101"/>
      <c r="D119" s="101"/>
      <c r="E119" s="101"/>
      <c r="F119" s="101"/>
      <c r="G119" s="101"/>
      <c r="H119" s="101"/>
      <c r="I119" s="101"/>
      <c r="J119" s="101"/>
      <c r="K119" s="101"/>
      <c r="L119" s="101"/>
      <c r="M119" s="101"/>
      <c r="N119" s="101"/>
      <c r="O119" s="101"/>
      <c r="P119" s="101"/>
      <c r="Q119" s="101"/>
    </row>
    <row r="120" spans="1:17" customFormat="1" ht="24" customHeight="1">
      <c r="A120" s="101"/>
      <c r="B120" s="101"/>
      <c r="C120" s="101"/>
      <c r="D120" s="101"/>
      <c r="E120" s="101"/>
      <c r="F120" s="101"/>
      <c r="G120" s="101"/>
      <c r="H120" s="101"/>
      <c r="I120" s="101"/>
      <c r="J120" s="101"/>
      <c r="K120" s="101"/>
      <c r="L120" s="101"/>
      <c r="M120" s="101"/>
      <c r="N120" s="101"/>
      <c r="O120" s="101"/>
      <c r="P120" s="101"/>
      <c r="Q120" s="101"/>
    </row>
    <row r="121" spans="1:17" customFormat="1">
      <c r="A121" s="101"/>
      <c r="B121" s="101"/>
      <c r="C121" s="101"/>
      <c r="D121" s="101"/>
      <c r="E121" s="101"/>
      <c r="F121" s="101"/>
      <c r="G121" s="101"/>
      <c r="H121" s="101"/>
      <c r="I121" s="101"/>
      <c r="J121" s="101"/>
      <c r="K121" s="101"/>
      <c r="L121" s="101"/>
      <c r="M121" s="101"/>
      <c r="N121" s="101"/>
      <c r="O121" s="101"/>
      <c r="P121" s="101"/>
      <c r="Q121" s="101"/>
    </row>
    <row r="124" spans="1:17" customFormat="1">
      <c r="A124" s="101"/>
      <c r="B124" s="101"/>
      <c r="C124" s="101"/>
      <c r="D124" s="101"/>
      <c r="E124" s="101"/>
      <c r="F124" s="101"/>
      <c r="G124" s="101"/>
      <c r="H124" s="101"/>
      <c r="I124" s="101"/>
      <c r="J124" s="101"/>
      <c r="K124" s="101"/>
      <c r="L124" s="101"/>
      <c r="M124" s="101"/>
      <c r="N124" s="101"/>
      <c r="O124" s="101"/>
      <c r="P124" s="101"/>
      <c r="Q124" s="101"/>
    </row>
    <row r="125" spans="1:17" customFormat="1" ht="24" customHeight="1">
      <c r="A125" s="101"/>
      <c r="B125" s="101"/>
      <c r="C125" s="101"/>
      <c r="D125" s="101"/>
      <c r="E125" s="101"/>
      <c r="F125" s="101"/>
      <c r="G125" s="101"/>
      <c r="H125" s="101"/>
      <c r="I125" s="101"/>
      <c r="J125" s="101"/>
      <c r="K125" s="101"/>
      <c r="L125" s="101"/>
      <c r="M125" s="101"/>
      <c r="N125" s="101"/>
      <c r="O125" s="101"/>
      <c r="P125" s="101"/>
      <c r="Q125" s="101"/>
    </row>
    <row r="126" spans="1:17" customFormat="1">
      <c r="A126" s="101"/>
      <c r="B126" s="101"/>
      <c r="C126" s="101"/>
      <c r="D126" s="101"/>
      <c r="E126" s="101"/>
      <c r="F126" s="101"/>
      <c r="G126" s="101"/>
      <c r="H126" s="101"/>
      <c r="I126" s="101"/>
      <c r="J126" s="101"/>
      <c r="K126" s="101"/>
      <c r="L126" s="101"/>
      <c r="M126" s="101"/>
      <c r="N126" s="101"/>
      <c r="O126" s="101"/>
      <c r="P126" s="101"/>
      <c r="Q126" s="101"/>
    </row>
    <row r="129" spans="1:17" customFormat="1">
      <c r="A129" s="101"/>
      <c r="B129" s="101"/>
      <c r="C129" s="101"/>
      <c r="D129" s="101"/>
      <c r="E129" s="101"/>
      <c r="F129" s="101"/>
      <c r="G129" s="101"/>
      <c r="H129" s="101"/>
      <c r="I129" s="101"/>
      <c r="J129" s="101"/>
      <c r="K129" s="101"/>
      <c r="L129" s="101"/>
      <c r="M129" s="101"/>
      <c r="N129" s="101"/>
      <c r="O129" s="101"/>
      <c r="P129" s="101"/>
      <c r="Q129" s="101"/>
    </row>
    <row r="178" spans="2:18">
      <c r="B178" s="101" t="s">
        <v>1000</v>
      </c>
    </row>
    <row r="179" spans="2:18">
      <c r="B179" s="101" t="s">
        <v>1006</v>
      </c>
    </row>
    <row r="180" spans="2:18">
      <c r="B180" s="101" t="s">
        <v>1007</v>
      </c>
    </row>
    <row r="181" spans="2:18">
      <c r="B181" s="158" t="s">
        <v>1008</v>
      </c>
      <c r="C181" s="158"/>
      <c r="D181" s="158"/>
      <c r="E181" s="158"/>
      <c r="F181" s="158"/>
      <c r="G181" s="158"/>
    </row>
    <row r="182" spans="2:18">
      <c r="B182" s="158" t="s">
        <v>1009</v>
      </c>
      <c r="C182" s="158"/>
      <c r="D182" s="158"/>
      <c r="E182" s="158"/>
      <c r="F182" s="158"/>
      <c r="I182" s="160"/>
      <c r="J182" s="103"/>
    </row>
    <row r="183" spans="2:18">
      <c r="B183" s="101" t="s">
        <v>1010</v>
      </c>
    </row>
    <row r="184" spans="2:18" ht="14.25" thickBot="1"/>
    <row r="185" spans="2:18">
      <c r="C185" s="140" t="s">
        <v>961</v>
      </c>
      <c r="D185" s="141" t="s">
        <v>962</v>
      </c>
      <c r="E185" s="141" t="s">
        <v>963</v>
      </c>
      <c r="F185" s="141" t="s">
        <v>964</v>
      </c>
      <c r="G185" s="141" t="s">
        <v>965</v>
      </c>
      <c r="H185" s="141" t="s">
        <v>966</v>
      </c>
      <c r="I185" s="141" t="s">
        <v>967</v>
      </c>
      <c r="J185" s="142" t="s">
        <v>968</v>
      </c>
      <c r="K185" s="140" t="s">
        <v>969</v>
      </c>
      <c r="L185" s="141" t="s">
        <v>280</v>
      </c>
      <c r="M185" s="141" t="s">
        <v>265</v>
      </c>
      <c r="N185" s="141" t="s">
        <v>970</v>
      </c>
      <c r="O185" s="141" t="s">
        <v>971</v>
      </c>
      <c r="P185" s="141" t="s">
        <v>972</v>
      </c>
      <c r="Q185" s="141" t="s">
        <v>973</v>
      </c>
      <c r="R185" s="142" t="s">
        <v>974</v>
      </c>
    </row>
    <row r="186" spans="2:18">
      <c r="C186" s="155" t="s">
        <v>981</v>
      </c>
      <c r="D186" s="156" t="s">
        <v>981</v>
      </c>
      <c r="E186" s="156" t="s">
        <v>981</v>
      </c>
      <c r="F186" s="156" t="s">
        <v>981</v>
      </c>
      <c r="G186" s="156" t="s">
        <v>981</v>
      </c>
      <c r="H186" s="156" t="s">
        <v>981</v>
      </c>
      <c r="I186" s="156" t="s">
        <v>981</v>
      </c>
      <c r="J186" s="157" t="s">
        <v>981</v>
      </c>
      <c r="K186" s="155" t="s">
        <v>981</v>
      </c>
      <c r="L186" s="156" t="s">
        <v>981</v>
      </c>
      <c r="M186" s="156" t="s">
        <v>981</v>
      </c>
      <c r="N186" s="156" t="s">
        <v>981</v>
      </c>
      <c r="O186" s="156" t="s">
        <v>981</v>
      </c>
      <c r="P186" s="166" t="s">
        <v>1001</v>
      </c>
      <c r="Q186" s="167"/>
      <c r="R186" s="168"/>
    </row>
    <row r="187" spans="2:18" ht="14.25" thickBot="1">
      <c r="C187" s="145" t="s">
        <v>959</v>
      </c>
      <c r="D187" s="146" t="s">
        <v>959</v>
      </c>
      <c r="E187" s="146" t="s">
        <v>959</v>
      </c>
      <c r="F187" s="146" t="s">
        <v>959</v>
      </c>
      <c r="G187" s="146" t="s">
        <v>959</v>
      </c>
      <c r="H187" s="146" t="s">
        <v>959</v>
      </c>
      <c r="I187" s="146" t="s">
        <v>959</v>
      </c>
      <c r="J187" s="147" t="s">
        <v>959</v>
      </c>
      <c r="K187" s="145" t="s">
        <v>959</v>
      </c>
      <c r="L187" s="146" t="s">
        <v>959</v>
      </c>
      <c r="M187" s="146" t="s">
        <v>959</v>
      </c>
      <c r="N187" s="146" t="s">
        <v>959</v>
      </c>
      <c r="O187" s="146" t="s">
        <v>959</v>
      </c>
      <c r="P187" s="146" t="s">
        <v>959</v>
      </c>
      <c r="Q187" s="146" t="s">
        <v>959</v>
      </c>
      <c r="R187" s="147" t="s">
        <v>960</v>
      </c>
    </row>
    <row r="188" spans="2:18">
      <c r="C188" s="140" t="s">
        <v>975</v>
      </c>
      <c r="D188" s="141" t="s">
        <v>976</v>
      </c>
      <c r="E188" s="141" t="s">
        <v>977</v>
      </c>
      <c r="F188" s="141" t="s">
        <v>181</v>
      </c>
      <c r="G188" s="141" t="s">
        <v>978</v>
      </c>
      <c r="H188" s="141" t="s">
        <v>979</v>
      </c>
      <c r="I188" s="141" t="s">
        <v>980</v>
      </c>
      <c r="J188" s="142" t="s">
        <v>940</v>
      </c>
      <c r="K188" s="140" t="s">
        <v>941</v>
      </c>
      <c r="L188" s="141" t="s">
        <v>951</v>
      </c>
      <c r="M188" s="141" t="s">
        <v>953</v>
      </c>
      <c r="N188" s="141" t="s">
        <v>954</v>
      </c>
      <c r="O188" s="141" t="s">
        <v>955</v>
      </c>
      <c r="P188" s="141" t="s">
        <v>956</v>
      </c>
      <c r="Q188" s="141" t="s">
        <v>957</v>
      </c>
      <c r="R188" s="142" t="s">
        <v>958</v>
      </c>
    </row>
    <row r="189" spans="2:18">
      <c r="C189" s="143" t="s">
        <v>1002</v>
      </c>
      <c r="D189" s="156" t="s">
        <v>981</v>
      </c>
      <c r="E189" s="156" t="s">
        <v>981</v>
      </c>
      <c r="F189" s="156" t="s">
        <v>981</v>
      </c>
      <c r="G189" s="156" t="s">
        <v>981</v>
      </c>
      <c r="H189" s="166" t="s">
        <v>1003</v>
      </c>
      <c r="I189" s="167"/>
      <c r="J189" s="168"/>
      <c r="K189" s="155" t="s">
        <v>981</v>
      </c>
      <c r="L189" s="169" t="s">
        <v>1004</v>
      </c>
      <c r="M189" s="170"/>
      <c r="N189" s="171"/>
      <c r="O189" s="156" t="s">
        <v>981</v>
      </c>
      <c r="P189" s="169" t="s">
        <v>1005</v>
      </c>
      <c r="Q189" s="170"/>
      <c r="R189" s="172"/>
    </row>
    <row r="190" spans="2:18" ht="14.25" thickBot="1">
      <c r="C190" s="159" t="s">
        <v>959</v>
      </c>
      <c r="D190" s="150" t="s">
        <v>959</v>
      </c>
      <c r="E190" s="150" t="s">
        <v>959</v>
      </c>
      <c r="F190" s="150" t="s">
        <v>959</v>
      </c>
      <c r="G190" s="150" t="s">
        <v>959</v>
      </c>
      <c r="H190" s="150" t="s">
        <v>959</v>
      </c>
      <c r="I190" s="150" t="s">
        <v>959</v>
      </c>
      <c r="J190" s="151" t="s">
        <v>959</v>
      </c>
      <c r="K190" s="149" t="s">
        <v>959</v>
      </c>
      <c r="L190" s="150" t="s">
        <v>960</v>
      </c>
      <c r="M190" s="150" t="s">
        <v>960</v>
      </c>
      <c r="N190" s="150" t="s">
        <v>960</v>
      </c>
      <c r="O190" s="150" t="s">
        <v>959</v>
      </c>
      <c r="P190" s="150" t="s">
        <v>959</v>
      </c>
      <c r="Q190" s="150" t="s">
        <v>959</v>
      </c>
      <c r="R190" s="151" t="s">
        <v>960</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8"/>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M762"/>
  <sheetViews>
    <sheetView topLeftCell="A149" zoomScale="97" zoomScaleNormal="80" workbookViewId="0">
      <selection activeCell="A441" sqref="A441"/>
    </sheetView>
  </sheetViews>
  <sheetFormatPr defaultRowHeight="13.5"/>
  <cols>
    <col min="1" max="16384" width="9" style="83"/>
  </cols>
  <sheetData>
    <row r="2" spans="1:2">
      <c r="A2" s="83" t="s">
        <v>929</v>
      </c>
    </row>
    <row r="3" spans="1:2">
      <c r="B3" s="83" t="s">
        <v>933</v>
      </c>
    </row>
    <row r="27" spans="2:2">
      <c r="B27" s="83" t="s">
        <v>934</v>
      </c>
    </row>
    <row r="42" spans="1:2">
      <c r="A42" s="83" t="s">
        <v>930</v>
      </c>
    </row>
    <row r="43" spans="1:2">
      <c r="B43" s="83" t="s">
        <v>933</v>
      </c>
    </row>
    <row r="67" spans="2:2">
      <c r="B67" s="83" t="s">
        <v>934</v>
      </c>
    </row>
    <row r="81" spans="1:2">
      <c r="A81" s="83" t="s">
        <v>936</v>
      </c>
    </row>
    <row r="82" spans="1:2">
      <c r="B82" s="83" t="s">
        <v>933</v>
      </c>
    </row>
    <row r="119" spans="2:13">
      <c r="M119" s="83" t="s">
        <v>932</v>
      </c>
    </row>
    <row r="121" spans="2:13">
      <c r="B121" s="83" t="s">
        <v>934</v>
      </c>
    </row>
    <row r="156" spans="1:2">
      <c r="A156" s="83" t="s">
        <v>931</v>
      </c>
    </row>
    <row r="157" spans="1:2">
      <c r="B157" s="83" t="s">
        <v>933</v>
      </c>
    </row>
    <row r="221" spans="2:2">
      <c r="B221" s="83" t="s">
        <v>934</v>
      </c>
    </row>
    <row r="262" spans="1:2">
      <c r="A262" s="83" t="s">
        <v>935</v>
      </c>
    </row>
    <row r="263" spans="1:2">
      <c r="B263" s="83" t="s">
        <v>933</v>
      </c>
    </row>
    <row r="323" spans="2:2">
      <c r="B323" s="83" t="s">
        <v>934</v>
      </c>
    </row>
    <row r="365" spans="1:2">
      <c r="A365" s="83" t="s">
        <v>937</v>
      </c>
    </row>
    <row r="366" spans="1:2">
      <c r="B366" s="83" t="s">
        <v>933</v>
      </c>
    </row>
    <row r="404" spans="2:2">
      <c r="B404" s="83" t="s">
        <v>934</v>
      </c>
    </row>
    <row r="441" spans="1:13">
      <c r="A441" s="83" t="s">
        <v>938</v>
      </c>
    </row>
    <row r="442" spans="1:13">
      <c r="B442" s="83" t="s">
        <v>933</v>
      </c>
    </row>
    <row r="443" spans="1:13">
      <c r="M443" s="137"/>
    </row>
    <row r="505" spans="1:2">
      <c r="A505" s="83" t="s">
        <v>939</v>
      </c>
    </row>
    <row r="506" spans="1:2">
      <c r="B506" s="83" t="s">
        <v>933</v>
      </c>
    </row>
    <row r="537" spans="2:10">
      <c r="C537" s="138" t="s">
        <v>943</v>
      </c>
      <c r="D537" s="138" t="s">
        <v>944</v>
      </c>
      <c r="E537" s="138" t="s">
        <v>945</v>
      </c>
      <c r="F537" s="138" t="s">
        <v>946</v>
      </c>
      <c r="G537" s="138" t="s">
        <v>947</v>
      </c>
      <c r="H537" s="138" t="s">
        <v>948</v>
      </c>
      <c r="I537" s="138" t="s">
        <v>949</v>
      </c>
      <c r="J537" s="138" t="s">
        <v>950</v>
      </c>
    </row>
    <row r="538" spans="2:10">
      <c r="C538" s="138" t="s">
        <v>942</v>
      </c>
      <c r="D538" s="138" t="s">
        <v>952</v>
      </c>
      <c r="E538" s="138" t="s">
        <v>953</v>
      </c>
      <c r="F538" s="138" t="s">
        <v>954</v>
      </c>
      <c r="G538" s="138" t="s">
        <v>955</v>
      </c>
      <c r="H538" s="138" t="s">
        <v>956</v>
      </c>
      <c r="I538" s="138" t="s">
        <v>957</v>
      </c>
      <c r="J538" s="138" t="s">
        <v>958</v>
      </c>
    </row>
    <row r="539" spans="2:10">
      <c r="C539" s="138" t="s">
        <v>960</v>
      </c>
      <c r="D539" s="138" t="s">
        <v>959</v>
      </c>
      <c r="E539" s="138" t="s">
        <v>960</v>
      </c>
      <c r="F539" s="138" t="s">
        <v>960</v>
      </c>
      <c r="G539" s="138" t="s">
        <v>960</v>
      </c>
      <c r="H539" s="138" t="s">
        <v>960</v>
      </c>
      <c r="I539" s="138" t="s">
        <v>960</v>
      </c>
      <c r="J539" s="138" t="s">
        <v>960</v>
      </c>
    </row>
    <row r="542" spans="2:10">
      <c r="B542" s="83" t="s">
        <v>1011</v>
      </c>
    </row>
    <row r="580" spans="1:2">
      <c r="A580" s="83" t="s">
        <v>1012</v>
      </c>
    </row>
    <row r="581" spans="1:2">
      <c r="B581" s="83" t="s">
        <v>1013</v>
      </c>
    </row>
    <row r="625" spans="2:2">
      <c r="B625" s="83" t="s">
        <v>1011</v>
      </c>
    </row>
    <row r="663" spans="1:2">
      <c r="A663" s="83" t="s">
        <v>1014</v>
      </c>
    </row>
    <row r="664" spans="1:2">
      <c r="B664" s="83" t="s">
        <v>1013</v>
      </c>
    </row>
    <row r="695" spans="2:2">
      <c r="B695" s="83" t="s">
        <v>1011</v>
      </c>
    </row>
    <row r="730" spans="1:2">
      <c r="A730" s="83" t="s">
        <v>1014</v>
      </c>
    </row>
    <row r="731" spans="1:2">
      <c r="B731" s="83" t="s">
        <v>1013</v>
      </c>
    </row>
    <row r="762" spans="2:2">
      <c r="B762" s="83" t="s">
        <v>1011</v>
      </c>
    </row>
  </sheetData>
  <phoneticPr fontId="8"/>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62:AMK199"/>
  <sheetViews>
    <sheetView topLeftCell="A75" zoomScale="70" zoomScaleNormal="70" workbookViewId="0">
      <selection activeCell="Q75" sqref="Q75"/>
    </sheetView>
  </sheetViews>
  <sheetFormatPr defaultRowHeight="13.5"/>
  <cols>
    <col min="1" max="1025" width="8.75" style="50" customWidth="1"/>
    <col min="1026" max="16384" width="9" style="51"/>
  </cols>
  <sheetData>
    <row r="162" spans="5:14">
      <c r="E162" s="53" t="s">
        <v>452</v>
      </c>
    </row>
    <row r="163" spans="5:14" ht="22.5">
      <c r="F163" s="78" t="s">
        <v>454</v>
      </c>
      <c r="G163" s="79" t="s">
        <v>455</v>
      </c>
      <c r="H163" s="80" t="s">
        <v>456</v>
      </c>
      <c r="I163" s="81"/>
      <c r="J163" s="80" t="s">
        <v>457</v>
      </c>
      <c r="K163" s="81"/>
      <c r="L163" s="80" t="s">
        <v>458</v>
      </c>
      <c r="M163" s="81"/>
      <c r="N163" s="50" t="s">
        <v>459</v>
      </c>
    </row>
    <row r="164" spans="5:14">
      <c r="E164" s="82" t="s">
        <v>444</v>
      </c>
      <c r="F164" s="50" t="s">
        <v>445</v>
      </c>
      <c r="G164" s="50" t="s">
        <v>446</v>
      </c>
      <c r="H164" s="56" t="s">
        <v>447</v>
      </c>
      <c r="I164" s="50" t="s">
        <v>448</v>
      </c>
      <c r="J164" s="50" t="s">
        <v>448</v>
      </c>
      <c r="K164" s="50" t="s">
        <v>448</v>
      </c>
      <c r="L164" s="50" t="s">
        <v>448</v>
      </c>
      <c r="M164" s="50" t="s">
        <v>449</v>
      </c>
      <c r="N164" s="50" t="s">
        <v>450</v>
      </c>
    </row>
    <row r="166" spans="5:14">
      <c r="E166" s="53" t="s">
        <v>453</v>
      </c>
    </row>
    <row r="167" spans="5:14">
      <c r="E167" s="82" t="s">
        <v>444</v>
      </c>
      <c r="F167" s="50" t="s">
        <v>445</v>
      </c>
      <c r="G167" s="50" t="s">
        <v>451</v>
      </c>
      <c r="H167" s="56" t="s">
        <v>447</v>
      </c>
      <c r="I167" s="50" t="s">
        <v>448</v>
      </c>
      <c r="J167" s="50" t="s">
        <v>448</v>
      </c>
      <c r="K167" s="50" t="s">
        <v>448</v>
      </c>
      <c r="L167" s="50" t="s">
        <v>448</v>
      </c>
      <c r="M167" s="50" t="s">
        <v>449</v>
      </c>
      <c r="N167" s="50" t="s">
        <v>450</v>
      </c>
    </row>
    <row r="170" spans="5:14">
      <c r="E170" s="50" t="s">
        <v>460</v>
      </c>
    </row>
    <row r="171" spans="5:14">
      <c r="F171" s="50" t="s">
        <v>461</v>
      </c>
    </row>
    <row r="172" spans="5:14">
      <c r="G172" s="53" t="s">
        <v>462</v>
      </c>
    </row>
    <row r="173" spans="5:14">
      <c r="G173" s="50" t="s">
        <v>463</v>
      </c>
    </row>
    <row r="174" spans="5:14">
      <c r="F174" s="50" t="s">
        <v>464</v>
      </c>
    </row>
    <row r="175" spans="5:14">
      <c r="G175" s="53" t="s">
        <v>465</v>
      </c>
    </row>
    <row r="176" spans="5:14">
      <c r="G176" s="50" t="s">
        <v>466</v>
      </c>
    </row>
    <row r="177" spans="5:7">
      <c r="G177" s="50" t="s">
        <v>467</v>
      </c>
    </row>
    <row r="178" spans="5:7">
      <c r="G178" s="50" t="s">
        <v>468</v>
      </c>
    </row>
    <row r="179" spans="5:7">
      <c r="F179" s="50" t="s">
        <v>469</v>
      </c>
    </row>
    <row r="180" spans="5:7">
      <c r="G180" s="53" t="s">
        <v>470</v>
      </c>
    </row>
    <row r="181" spans="5:7">
      <c r="G181" s="50" t="s">
        <v>471</v>
      </c>
    </row>
    <row r="182" spans="5:7">
      <c r="G182" s="50" t="s">
        <v>472</v>
      </c>
    </row>
    <row r="183" spans="5:7">
      <c r="G183" s="50" t="s">
        <v>473</v>
      </c>
    </row>
    <row r="184" spans="5:7">
      <c r="G184" s="50" t="s">
        <v>474</v>
      </c>
    </row>
    <row r="186" spans="5:7">
      <c r="E186" s="50" t="s">
        <v>475</v>
      </c>
    </row>
    <row r="187" spans="5:7">
      <c r="F187" s="50" t="s">
        <v>476</v>
      </c>
    </row>
    <row r="188" spans="5:7">
      <c r="F188" s="50" t="s">
        <v>477</v>
      </c>
    </row>
    <row r="189" spans="5:7">
      <c r="F189" s="50" t="s">
        <v>478</v>
      </c>
    </row>
    <row r="190" spans="5:7">
      <c r="F190" s="50" t="s">
        <v>479</v>
      </c>
    </row>
    <row r="191" spans="5:7">
      <c r="F191" s="50" t="s">
        <v>480</v>
      </c>
    </row>
    <row r="192" spans="5:7">
      <c r="F192" s="53" t="s">
        <v>481</v>
      </c>
    </row>
    <row r="193" spans="6:6">
      <c r="F193" s="50" t="s">
        <v>482</v>
      </c>
    </row>
    <row r="194" spans="6:6">
      <c r="F194" s="50" t="s">
        <v>483</v>
      </c>
    </row>
    <row r="195" spans="6:6">
      <c r="F195" s="50" t="s">
        <v>484</v>
      </c>
    </row>
    <row r="196" spans="6:6">
      <c r="F196" s="53" t="s">
        <v>485</v>
      </c>
    </row>
    <row r="197" spans="6:6">
      <c r="F197" s="50" t="s">
        <v>486</v>
      </c>
    </row>
    <row r="198" spans="6:6">
      <c r="F198" s="50" t="s">
        <v>487</v>
      </c>
    </row>
    <row r="199" spans="6:6">
      <c r="F199" s="50" t="s">
        <v>488</v>
      </c>
    </row>
  </sheetData>
  <phoneticPr fontId="8"/>
  <pageMargins left="0.7" right="0.7" top="0.75" bottom="0.75" header="0.51180555555555496" footer="0.51180555555555496"/>
  <pageSetup paperSize="9" firstPageNumber="0"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09"/>
  <sheetViews>
    <sheetView topLeftCell="A65" workbookViewId="0">
      <selection activeCell="A91" sqref="A91"/>
    </sheetView>
  </sheetViews>
  <sheetFormatPr defaultRowHeight="13.5"/>
  <cols>
    <col min="1" max="1" width="20.5" customWidth="1"/>
    <col min="2" max="2" width="66.625" customWidth="1"/>
  </cols>
  <sheetData>
    <row r="1" spans="1:1" ht="21">
      <c r="A1" s="131" t="s">
        <v>925</v>
      </c>
    </row>
    <row r="3" spans="1:1" ht="16.5">
      <c r="A3" s="129" t="s">
        <v>924</v>
      </c>
    </row>
    <row r="5" spans="1:1" ht="14.25">
      <c r="A5" s="128" t="s">
        <v>923</v>
      </c>
    </row>
    <row r="7" spans="1:1">
      <c r="A7" t="s">
        <v>918</v>
      </c>
    </row>
    <row r="9" spans="1:1">
      <c r="A9" s="130" t="s">
        <v>917</v>
      </c>
    </row>
    <row r="10" spans="1:1">
      <c r="A10" s="130" t="s">
        <v>916</v>
      </c>
    </row>
    <row r="11" spans="1:1">
      <c r="A11" s="130" t="s">
        <v>915</v>
      </c>
    </row>
    <row r="12" spans="1:1">
      <c r="A12" s="130" t="s">
        <v>914</v>
      </c>
    </row>
    <row r="13" spans="1:1">
      <c r="A13" s="130" t="s">
        <v>913</v>
      </c>
    </row>
    <row r="14" spans="1:1">
      <c r="A14" s="130" t="s">
        <v>922</v>
      </c>
    </row>
    <row r="16" spans="1:1" ht="14.25">
      <c r="A16" s="128" t="s">
        <v>921</v>
      </c>
    </row>
    <row r="18" spans="1:1">
      <c r="A18" t="s">
        <v>918</v>
      </c>
    </row>
    <row r="20" spans="1:1">
      <c r="A20" s="130" t="s">
        <v>917</v>
      </c>
    </row>
    <row r="21" spans="1:1">
      <c r="A21" s="130" t="s">
        <v>916</v>
      </c>
    </row>
    <row r="22" spans="1:1">
      <c r="A22" s="130" t="s">
        <v>915</v>
      </c>
    </row>
    <row r="23" spans="1:1">
      <c r="A23" s="130" t="s">
        <v>914</v>
      </c>
    </row>
    <row r="24" spans="1:1">
      <c r="A24" s="130" t="s">
        <v>913</v>
      </c>
    </row>
    <row r="25" spans="1:1">
      <c r="A25" s="130" t="s">
        <v>920</v>
      </c>
    </row>
    <row r="27" spans="1:1" ht="14.25">
      <c r="A27" s="128" t="s">
        <v>919</v>
      </c>
    </row>
    <row r="29" spans="1:1">
      <c r="A29" t="s">
        <v>918</v>
      </c>
    </row>
    <row r="31" spans="1:1">
      <c r="A31" s="130" t="s">
        <v>917</v>
      </c>
    </row>
    <row r="32" spans="1:1">
      <c r="A32" s="130" t="s">
        <v>916</v>
      </c>
    </row>
    <row r="33" spans="1:4">
      <c r="A33" s="130" t="s">
        <v>915</v>
      </c>
    </row>
    <row r="34" spans="1:4">
      <c r="A34" s="130" t="s">
        <v>914</v>
      </c>
    </row>
    <row r="35" spans="1:4">
      <c r="A35" s="130" t="s">
        <v>913</v>
      </c>
    </row>
    <row r="36" spans="1:4">
      <c r="A36" s="130" t="s">
        <v>912</v>
      </c>
    </row>
    <row r="38" spans="1:4" ht="16.5">
      <c r="A38" s="129" t="s">
        <v>911</v>
      </c>
    </row>
    <row r="40" spans="1:4" ht="14.25">
      <c r="A40" s="128"/>
    </row>
    <row r="41" spans="1:4" ht="21">
      <c r="A41" s="127" t="str">
        <f>CPU!D1</f>
        <v>PIC32MX250F128B</v>
      </c>
    </row>
    <row r="42" spans="1:4">
      <c r="A42" s="126"/>
    </row>
    <row r="43" spans="1:4" ht="14.25">
      <c r="A43" s="108" t="s">
        <v>910</v>
      </c>
      <c r="C43" s="104"/>
    </row>
    <row r="44" spans="1:4">
      <c r="A44" s="106" t="s">
        <v>909</v>
      </c>
      <c r="B44" s="106" t="s">
        <v>905</v>
      </c>
      <c r="C44" s="105" t="s">
        <v>622</v>
      </c>
      <c r="D44" t="s">
        <v>629</v>
      </c>
    </row>
    <row r="45" spans="1:4">
      <c r="A45" s="106" t="s">
        <v>908</v>
      </c>
      <c r="B45" s="106" t="s">
        <v>903</v>
      </c>
      <c r="C45" s="105"/>
    </row>
    <row r="46" spans="1:4" ht="14.25">
      <c r="A46" s="108" t="s">
        <v>907</v>
      </c>
      <c r="B46" s="107"/>
      <c r="C46" s="104"/>
    </row>
    <row r="47" spans="1:4">
      <c r="A47" s="106" t="s">
        <v>906</v>
      </c>
      <c r="B47" s="106" t="s">
        <v>905</v>
      </c>
      <c r="C47" s="105" t="s">
        <v>622</v>
      </c>
      <c r="D47" t="s">
        <v>629</v>
      </c>
    </row>
    <row r="48" spans="1:4">
      <c r="A48" s="106" t="s">
        <v>904</v>
      </c>
      <c r="B48" s="106" t="s">
        <v>903</v>
      </c>
      <c r="C48" s="105"/>
    </row>
    <row r="49" spans="1:12" ht="14.25">
      <c r="A49" s="108" t="s">
        <v>902</v>
      </c>
      <c r="B49" s="107"/>
      <c r="C49" s="104"/>
    </row>
    <row r="50" spans="1:12">
      <c r="A50" s="106" t="s">
        <v>901</v>
      </c>
      <c r="B50" s="106" t="s">
        <v>896</v>
      </c>
      <c r="C50" s="105" t="s">
        <v>622</v>
      </c>
      <c r="D50" t="s">
        <v>895</v>
      </c>
    </row>
    <row r="51" spans="1:12">
      <c r="A51" s="106" t="s">
        <v>900</v>
      </c>
      <c r="B51" s="106" t="s">
        <v>899</v>
      </c>
      <c r="C51" s="105"/>
    </row>
    <row r="52" spans="1:12" ht="14.25">
      <c r="A52" s="108" t="s">
        <v>898</v>
      </c>
      <c r="B52" s="107"/>
      <c r="C52" s="104"/>
    </row>
    <row r="53" spans="1:12">
      <c r="A53" s="106" t="s">
        <v>897</v>
      </c>
      <c r="B53" s="106" t="s">
        <v>896</v>
      </c>
      <c r="C53" s="105" t="s">
        <v>622</v>
      </c>
      <c r="D53" t="s">
        <v>895</v>
      </c>
    </row>
    <row r="54" spans="1:12">
      <c r="A54" s="106" t="s">
        <v>894</v>
      </c>
      <c r="B54" s="106" t="s">
        <v>893</v>
      </c>
      <c r="C54" s="105"/>
    </row>
    <row r="55" spans="1:12" ht="14.25">
      <c r="A55" s="108" t="s">
        <v>892</v>
      </c>
      <c r="B55" s="107"/>
      <c r="C55" s="104"/>
    </row>
    <row r="56" spans="1:12">
      <c r="A56" s="106" t="s">
        <v>891</v>
      </c>
      <c r="B56" s="106" t="s">
        <v>858</v>
      </c>
      <c r="C56" s="105"/>
    </row>
    <row r="57" spans="1:12">
      <c r="A57" s="106" t="s">
        <v>890</v>
      </c>
      <c r="B57" s="106" t="s">
        <v>856</v>
      </c>
      <c r="C57" s="105" t="s">
        <v>622</v>
      </c>
    </row>
    <row r="58" spans="1:12">
      <c r="A58" s="106" t="s">
        <v>889</v>
      </c>
      <c r="B58" s="106" t="s">
        <v>854</v>
      </c>
      <c r="C58" s="105"/>
    </row>
    <row r="59" spans="1:12">
      <c r="A59" s="106" t="s">
        <v>888</v>
      </c>
      <c r="B59" s="106" t="s">
        <v>852</v>
      </c>
      <c r="C59" s="105"/>
    </row>
    <row r="60" spans="1:12">
      <c r="A60" s="106" t="s">
        <v>887</v>
      </c>
      <c r="B60" s="106" t="s">
        <v>850</v>
      </c>
      <c r="C60" s="105"/>
    </row>
    <row r="61" spans="1:12">
      <c r="A61" s="106" t="s">
        <v>886</v>
      </c>
      <c r="B61" s="106" t="s">
        <v>848</v>
      </c>
      <c r="C61" s="105"/>
    </row>
    <row r="62" spans="1:12">
      <c r="A62" s="106" t="s">
        <v>885</v>
      </c>
      <c r="B62" s="106" t="s">
        <v>846</v>
      </c>
      <c r="C62" s="105"/>
    </row>
    <row r="63" spans="1:12">
      <c r="A63" s="106" t="s">
        <v>884</v>
      </c>
      <c r="B63" s="106" t="s">
        <v>844</v>
      </c>
      <c r="C63" s="105"/>
      <c r="F63" t="s">
        <v>883</v>
      </c>
    </row>
    <row r="64" spans="1:12" ht="14.25">
      <c r="A64" s="108" t="s">
        <v>882</v>
      </c>
      <c r="B64" s="107"/>
      <c r="C64" s="104"/>
      <c r="F64" t="s">
        <v>881</v>
      </c>
      <c r="G64" s="125" t="s">
        <v>880</v>
      </c>
      <c r="H64" s="124"/>
      <c r="I64" s="125" t="s">
        <v>879</v>
      </c>
      <c r="J64" s="124"/>
      <c r="K64" s="123" t="s">
        <v>878</v>
      </c>
      <c r="L64" s="123" t="s">
        <v>877</v>
      </c>
    </row>
    <row r="65" spans="1:12">
      <c r="A65" s="106" t="s">
        <v>876</v>
      </c>
      <c r="B65" s="106" t="s">
        <v>875</v>
      </c>
      <c r="C65" s="105"/>
      <c r="F65">
        <v>8</v>
      </c>
      <c r="G65" s="122">
        <v>2</v>
      </c>
      <c r="H65" s="121">
        <f>F65/G65</f>
        <v>4</v>
      </c>
      <c r="I65" s="122">
        <v>20</v>
      </c>
      <c r="J65" s="121">
        <f t="shared" ref="J65:J73" si="0">H$65*I65</f>
        <v>80</v>
      </c>
      <c r="K65" s="102">
        <v>2</v>
      </c>
      <c r="L65" s="102">
        <f>J65/K65</f>
        <v>40</v>
      </c>
    </row>
    <row r="66" spans="1:12">
      <c r="A66" s="106" t="s">
        <v>874</v>
      </c>
      <c r="B66" s="106" t="s">
        <v>873</v>
      </c>
      <c r="C66" s="105"/>
      <c r="G66" s="117">
        <v>1</v>
      </c>
      <c r="H66" s="118">
        <f t="shared" ref="H66:H73" si="1">F$65/G66</f>
        <v>8</v>
      </c>
      <c r="I66" s="117">
        <v>15</v>
      </c>
      <c r="J66" s="116">
        <f t="shared" si="0"/>
        <v>60</v>
      </c>
      <c r="K66" s="115">
        <v>1</v>
      </c>
    </row>
    <row r="67" spans="1:12">
      <c r="A67" s="106" t="s">
        <v>872</v>
      </c>
      <c r="B67" s="106" t="s">
        <v>871</v>
      </c>
      <c r="C67" s="105"/>
      <c r="G67" s="117">
        <v>2</v>
      </c>
      <c r="H67" s="120">
        <f t="shared" si="1"/>
        <v>4</v>
      </c>
      <c r="I67" s="117">
        <v>16</v>
      </c>
      <c r="J67" s="116">
        <f t="shared" si="0"/>
        <v>64</v>
      </c>
      <c r="K67" s="115">
        <v>2</v>
      </c>
    </row>
    <row r="68" spans="1:12">
      <c r="A68" s="106" t="s">
        <v>870</v>
      </c>
      <c r="B68" s="106" t="s">
        <v>869</v>
      </c>
      <c r="C68" s="105"/>
      <c r="G68" s="117">
        <v>3</v>
      </c>
      <c r="H68" s="118">
        <f t="shared" si="1"/>
        <v>2.6666666666666665</v>
      </c>
      <c r="I68" s="117">
        <v>17</v>
      </c>
      <c r="J68" s="116">
        <f t="shared" si="0"/>
        <v>68</v>
      </c>
      <c r="K68" s="115">
        <v>4</v>
      </c>
    </row>
    <row r="69" spans="1:12">
      <c r="A69" s="106" t="s">
        <v>868</v>
      </c>
      <c r="B69" s="106" t="s">
        <v>867</v>
      </c>
      <c r="C69" s="105"/>
      <c r="G69" s="117">
        <v>4</v>
      </c>
      <c r="H69" s="118">
        <f t="shared" si="1"/>
        <v>2</v>
      </c>
      <c r="I69" s="117">
        <v>18</v>
      </c>
      <c r="J69" s="116">
        <f t="shared" si="0"/>
        <v>72</v>
      </c>
      <c r="K69" s="115">
        <v>8</v>
      </c>
    </row>
    <row r="70" spans="1:12">
      <c r="A70" s="106" t="s">
        <v>866</v>
      </c>
      <c r="B70" s="106" t="s">
        <v>865</v>
      </c>
      <c r="C70" s="105" t="s">
        <v>622</v>
      </c>
      <c r="G70" s="117">
        <v>5</v>
      </c>
      <c r="H70" s="118">
        <f t="shared" si="1"/>
        <v>1.6</v>
      </c>
      <c r="I70" s="117">
        <v>19</v>
      </c>
      <c r="J70" s="116">
        <f t="shared" si="0"/>
        <v>76</v>
      </c>
      <c r="K70" s="115">
        <v>16</v>
      </c>
    </row>
    <row r="71" spans="1:12">
      <c r="A71" s="106" t="s">
        <v>864</v>
      </c>
      <c r="B71" s="106" t="s">
        <v>863</v>
      </c>
      <c r="C71" s="105"/>
      <c r="G71" s="117">
        <v>6</v>
      </c>
      <c r="H71" s="118">
        <f t="shared" si="1"/>
        <v>1.3333333333333333</v>
      </c>
      <c r="I71" s="117">
        <v>20</v>
      </c>
      <c r="J71" s="119">
        <f t="shared" si="0"/>
        <v>80</v>
      </c>
      <c r="K71" s="115">
        <v>32</v>
      </c>
    </row>
    <row r="72" spans="1:12">
      <c r="A72" s="106" t="s">
        <v>862</v>
      </c>
      <c r="B72" s="106" t="s">
        <v>861</v>
      </c>
      <c r="C72" s="105"/>
      <c r="G72" s="117">
        <v>10</v>
      </c>
      <c r="H72" s="118">
        <f t="shared" si="1"/>
        <v>0.8</v>
      </c>
      <c r="I72" s="117">
        <v>21</v>
      </c>
      <c r="J72" s="116">
        <f t="shared" si="0"/>
        <v>84</v>
      </c>
      <c r="K72" s="115">
        <v>64</v>
      </c>
    </row>
    <row r="73" spans="1:12" ht="14.25">
      <c r="A73" s="108" t="s">
        <v>860</v>
      </c>
      <c r="B73" s="107"/>
      <c r="C73" s="104"/>
      <c r="G73" s="113">
        <v>12</v>
      </c>
      <c r="H73" s="114">
        <f t="shared" si="1"/>
        <v>0.66666666666666663</v>
      </c>
      <c r="I73" s="113">
        <v>24</v>
      </c>
      <c r="J73" s="112">
        <f t="shared" si="0"/>
        <v>96</v>
      </c>
      <c r="K73" s="111">
        <v>256</v>
      </c>
    </row>
    <row r="74" spans="1:12">
      <c r="A74" s="132" t="s">
        <v>859</v>
      </c>
      <c r="B74" s="132" t="s">
        <v>858</v>
      </c>
      <c r="C74" s="134" t="s">
        <v>926</v>
      </c>
    </row>
    <row r="75" spans="1:12">
      <c r="A75" s="133" t="s">
        <v>857</v>
      </c>
      <c r="B75" s="133" t="s">
        <v>856</v>
      </c>
      <c r="C75" s="105"/>
    </row>
    <row r="76" spans="1:12">
      <c r="A76" s="106" t="s">
        <v>855</v>
      </c>
      <c r="B76" s="106" t="s">
        <v>854</v>
      </c>
      <c r="C76" s="105"/>
    </row>
    <row r="77" spans="1:12">
      <c r="A77" s="106" t="s">
        <v>853</v>
      </c>
      <c r="B77" s="106" t="s">
        <v>852</v>
      </c>
      <c r="C77" s="105"/>
    </row>
    <row r="78" spans="1:12">
      <c r="A78" s="106" t="s">
        <v>851</v>
      </c>
      <c r="B78" s="106" t="s">
        <v>850</v>
      </c>
      <c r="C78" s="105"/>
    </row>
    <row r="79" spans="1:12">
      <c r="A79" s="106" t="s">
        <v>849</v>
      </c>
      <c r="B79" s="106" t="s">
        <v>848</v>
      </c>
      <c r="C79" s="105"/>
    </row>
    <row r="80" spans="1:12">
      <c r="A80" s="106" t="s">
        <v>847</v>
      </c>
      <c r="B80" s="106" t="s">
        <v>846</v>
      </c>
      <c r="C80" s="105"/>
    </row>
    <row r="81" spans="1:3">
      <c r="A81" s="106" t="s">
        <v>845</v>
      </c>
      <c r="B81" s="106" t="s">
        <v>844</v>
      </c>
      <c r="C81" s="105"/>
    </row>
    <row r="82" spans="1:3" ht="14.25">
      <c r="A82" s="108" t="s">
        <v>843</v>
      </c>
      <c r="B82" s="107"/>
      <c r="C82" s="104"/>
    </row>
    <row r="83" spans="1:3">
      <c r="A83" s="106" t="s">
        <v>842</v>
      </c>
      <c r="B83" s="106" t="s">
        <v>785</v>
      </c>
      <c r="C83" s="105" t="s">
        <v>622</v>
      </c>
    </row>
    <row r="84" spans="1:3">
      <c r="A84" s="106" t="s">
        <v>841</v>
      </c>
      <c r="B84" s="106" t="s">
        <v>840</v>
      </c>
      <c r="C84" s="105"/>
    </row>
    <row r="85" spans="1:3" ht="14.25">
      <c r="A85" s="108" t="s">
        <v>839</v>
      </c>
      <c r="B85" s="107"/>
      <c r="C85" s="104"/>
    </row>
    <row r="86" spans="1:3">
      <c r="A86" s="106" t="s">
        <v>838</v>
      </c>
      <c r="B86" s="106" t="s">
        <v>837</v>
      </c>
      <c r="C86" s="105"/>
    </row>
    <row r="87" spans="1:3">
      <c r="A87" s="106" t="s">
        <v>836</v>
      </c>
      <c r="B87" s="106" t="s">
        <v>835</v>
      </c>
      <c r="C87" s="105" t="s">
        <v>622</v>
      </c>
    </row>
    <row r="88" spans="1:3">
      <c r="A88" s="106" t="s">
        <v>834</v>
      </c>
      <c r="B88" s="106" t="s">
        <v>833</v>
      </c>
      <c r="C88" s="105"/>
    </row>
    <row r="89" spans="1:3">
      <c r="A89" s="106" t="s">
        <v>832</v>
      </c>
      <c r="B89" s="106" t="s">
        <v>831</v>
      </c>
      <c r="C89" s="105"/>
    </row>
    <row r="90" spans="1:3">
      <c r="A90" s="106" t="s">
        <v>830</v>
      </c>
      <c r="B90" s="106" t="s">
        <v>829</v>
      </c>
      <c r="C90" s="105"/>
    </row>
    <row r="91" spans="1:3">
      <c r="A91" s="106" t="s">
        <v>828</v>
      </c>
      <c r="B91" s="106" t="s">
        <v>827</v>
      </c>
      <c r="C91" s="105"/>
    </row>
    <row r="92" spans="1:3">
      <c r="A92" s="106" t="s">
        <v>826</v>
      </c>
      <c r="B92" s="106" t="s">
        <v>825</v>
      </c>
      <c r="C92" s="105"/>
    </row>
    <row r="93" spans="1:3">
      <c r="A93" s="106" t="s">
        <v>824</v>
      </c>
      <c r="B93" s="106" t="s">
        <v>823</v>
      </c>
      <c r="C93" s="105"/>
    </row>
    <row r="94" spans="1:3" ht="14.25">
      <c r="A94" s="108" t="s">
        <v>822</v>
      </c>
      <c r="B94" s="107"/>
      <c r="C94" s="104"/>
    </row>
    <row r="95" spans="1:3">
      <c r="A95" s="106" t="s">
        <v>821</v>
      </c>
      <c r="B95" s="106" t="s">
        <v>820</v>
      </c>
      <c r="C95" s="105"/>
    </row>
    <row r="96" spans="1:3">
      <c r="A96" s="106" t="s">
        <v>819</v>
      </c>
      <c r="B96" s="106" t="s">
        <v>818</v>
      </c>
      <c r="C96" s="105" t="s">
        <v>622</v>
      </c>
    </row>
    <row r="97" spans="1:4">
      <c r="A97" s="106" t="s">
        <v>817</v>
      </c>
      <c r="B97" s="106" t="s">
        <v>816</v>
      </c>
      <c r="C97" s="105"/>
    </row>
    <row r="98" spans="1:4">
      <c r="A98" s="106" t="s">
        <v>815</v>
      </c>
      <c r="B98" s="106" t="s">
        <v>814</v>
      </c>
      <c r="C98" s="105"/>
    </row>
    <row r="99" spans="1:4">
      <c r="A99" s="106" t="s">
        <v>813</v>
      </c>
      <c r="B99" s="106" t="s">
        <v>812</v>
      </c>
      <c r="C99" s="105"/>
    </row>
    <row r="100" spans="1:4">
      <c r="A100" s="106" t="s">
        <v>811</v>
      </c>
      <c r="B100" s="106" t="s">
        <v>810</v>
      </c>
      <c r="C100" s="105"/>
    </row>
    <row r="101" spans="1:4">
      <c r="A101" s="106" t="s">
        <v>809</v>
      </c>
      <c r="B101" s="106" t="s">
        <v>808</v>
      </c>
      <c r="C101" s="105"/>
    </row>
    <row r="102" spans="1:4">
      <c r="A102" s="106" t="s">
        <v>807</v>
      </c>
      <c r="B102" s="106" t="s">
        <v>806</v>
      </c>
      <c r="C102" s="105"/>
    </row>
    <row r="103" spans="1:4" ht="14.25">
      <c r="A103" s="108" t="s">
        <v>805</v>
      </c>
      <c r="B103" s="107"/>
      <c r="C103" s="104"/>
    </row>
    <row r="104" spans="1:4">
      <c r="A104" s="106" t="s">
        <v>804</v>
      </c>
      <c r="B104" s="106" t="s">
        <v>782</v>
      </c>
      <c r="C104" s="105"/>
    </row>
    <row r="105" spans="1:4">
      <c r="A105" s="106" t="s">
        <v>803</v>
      </c>
      <c r="B105" s="106" t="s">
        <v>785</v>
      </c>
      <c r="C105" s="105" t="s">
        <v>622</v>
      </c>
    </row>
    <row r="106" spans="1:4" ht="14.25">
      <c r="A106" s="108" t="s">
        <v>802</v>
      </c>
      <c r="B106" s="107"/>
      <c r="C106" s="104"/>
    </row>
    <row r="107" spans="1:4">
      <c r="A107" s="106" t="s">
        <v>801</v>
      </c>
      <c r="B107" s="106" t="s">
        <v>782</v>
      </c>
      <c r="C107" s="105"/>
      <c r="D107" t="s">
        <v>800</v>
      </c>
    </row>
    <row r="108" spans="1:4">
      <c r="A108" s="106" t="s">
        <v>799</v>
      </c>
      <c r="B108" s="106" t="s">
        <v>785</v>
      </c>
      <c r="C108" s="105" t="s">
        <v>622</v>
      </c>
      <c r="D108" t="s">
        <v>798</v>
      </c>
    </row>
    <row r="109" spans="1:4" ht="14.25">
      <c r="A109" s="108" t="s">
        <v>797</v>
      </c>
      <c r="B109" s="107"/>
      <c r="C109" s="104"/>
    </row>
    <row r="110" spans="1:4">
      <c r="A110" s="106" t="s">
        <v>796</v>
      </c>
      <c r="B110" s="106" t="s">
        <v>795</v>
      </c>
      <c r="C110" s="105"/>
      <c r="D110" s="110"/>
    </row>
    <row r="111" spans="1:4">
      <c r="A111" s="106" t="s">
        <v>794</v>
      </c>
      <c r="B111" s="106" t="s">
        <v>793</v>
      </c>
      <c r="C111" s="105"/>
    </row>
    <row r="112" spans="1:4">
      <c r="A112" s="106" t="s">
        <v>792</v>
      </c>
      <c r="B112" s="106" t="s">
        <v>791</v>
      </c>
      <c r="C112" s="105"/>
    </row>
    <row r="113" spans="1:4">
      <c r="A113" s="106" t="s">
        <v>790</v>
      </c>
      <c r="B113" s="106" t="s">
        <v>789</v>
      </c>
      <c r="C113" s="105" t="s">
        <v>622</v>
      </c>
      <c r="D113" s="110" t="s">
        <v>788</v>
      </c>
    </row>
    <row r="114" spans="1:4" ht="14.25">
      <c r="A114" s="108" t="s">
        <v>787</v>
      </c>
      <c r="B114" s="107"/>
      <c r="C114" s="104"/>
    </row>
    <row r="115" spans="1:4">
      <c r="A115" s="106" t="s">
        <v>786</v>
      </c>
      <c r="B115" s="106" t="s">
        <v>785</v>
      </c>
      <c r="C115" s="105" t="s">
        <v>622</v>
      </c>
      <c r="D115" t="s">
        <v>784</v>
      </c>
    </row>
    <row r="116" spans="1:4">
      <c r="A116" s="106" t="s">
        <v>783</v>
      </c>
      <c r="B116" s="106" t="s">
        <v>782</v>
      </c>
      <c r="C116" s="105"/>
    </row>
    <row r="117" spans="1:4" ht="14.25">
      <c r="A117" s="108" t="s">
        <v>781</v>
      </c>
      <c r="B117" s="107"/>
      <c r="C117" s="104"/>
    </row>
    <row r="118" spans="1:4">
      <c r="A118" s="106" t="s">
        <v>780</v>
      </c>
      <c r="B118" s="106" t="s">
        <v>779</v>
      </c>
      <c r="C118" s="105" t="s">
        <v>622</v>
      </c>
      <c r="D118" t="s">
        <v>778</v>
      </c>
    </row>
    <row r="119" spans="1:4">
      <c r="A119" s="106" t="s">
        <v>777</v>
      </c>
      <c r="B119" s="106" t="s">
        <v>776</v>
      </c>
      <c r="C119" s="105"/>
    </row>
    <row r="120" spans="1:4">
      <c r="A120" s="106" t="s">
        <v>775</v>
      </c>
      <c r="B120" s="106" t="s">
        <v>774</v>
      </c>
      <c r="C120" s="105"/>
    </row>
    <row r="121" spans="1:4">
      <c r="A121" s="106" t="s">
        <v>773</v>
      </c>
      <c r="B121" s="106" t="s">
        <v>772</v>
      </c>
      <c r="C121" s="105"/>
    </row>
    <row r="122" spans="1:4" ht="14.25">
      <c r="A122" s="108" t="s">
        <v>771</v>
      </c>
      <c r="B122" s="107"/>
      <c r="C122" s="104"/>
      <c r="D122" t="s">
        <v>770</v>
      </c>
    </row>
    <row r="123" spans="1:4">
      <c r="A123" s="106" t="s">
        <v>769</v>
      </c>
      <c r="B123" s="106" t="s">
        <v>768</v>
      </c>
      <c r="C123" s="105"/>
      <c r="D123" t="s">
        <v>767</v>
      </c>
    </row>
    <row r="124" spans="1:4">
      <c r="A124" s="106" t="s">
        <v>766</v>
      </c>
      <c r="B124" s="106" t="s">
        <v>765</v>
      </c>
      <c r="C124" s="105"/>
    </row>
    <row r="125" spans="1:4">
      <c r="A125" s="106" t="s">
        <v>764</v>
      </c>
      <c r="B125" s="106" t="s">
        <v>763</v>
      </c>
      <c r="C125" s="105" t="s">
        <v>622</v>
      </c>
    </row>
    <row r="126" spans="1:4" ht="14.25">
      <c r="A126" s="108" t="s">
        <v>128</v>
      </c>
      <c r="B126" s="107"/>
      <c r="C126" s="104"/>
    </row>
    <row r="127" spans="1:4">
      <c r="A127" s="106" t="s">
        <v>762</v>
      </c>
      <c r="B127" s="106">
        <v>4.2361111111111106E-2</v>
      </c>
      <c r="C127" s="109" t="s">
        <v>622</v>
      </c>
    </row>
    <row r="128" spans="1:4">
      <c r="A128" s="106" t="s">
        <v>761</v>
      </c>
      <c r="B128" s="106">
        <v>4.3055555555555562E-2</v>
      </c>
      <c r="C128" s="109"/>
    </row>
    <row r="129" spans="1:3">
      <c r="A129" s="106" t="s">
        <v>760</v>
      </c>
      <c r="B129" s="106">
        <v>4.4444444444444446E-2</v>
      </c>
      <c r="C129" s="109"/>
    </row>
    <row r="130" spans="1:3">
      <c r="A130" s="106" t="s">
        <v>759</v>
      </c>
      <c r="B130" s="106">
        <v>4.7222222222222221E-2</v>
      </c>
      <c r="C130" s="109"/>
    </row>
    <row r="131" spans="1:3">
      <c r="A131" s="106" t="s">
        <v>758</v>
      </c>
      <c r="B131" s="106">
        <v>5.2777777777777778E-2</v>
      </c>
      <c r="C131" s="109"/>
    </row>
    <row r="132" spans="1:3">
      <c r="A132" s="106" t="s">
        <v>757</v>
      </c>
      <c r="B132" s="106">
        <v>6.3888888888888884E-2</v>
      </c>
      <c r="C132" s="109"/>
    </row>
    <row r="133" spans="1:3">
      <c r="A133" s="106" t="s">
        <v>756</v>
      </c>
      <c r="B133" s="106">
        <v>8.6111111111111097E-2</v>
      </c>
      <c r="C133" s="105"/>
    </row>
    <row r="134" spans="1:3">
      <c r="A134" s="106" t="s">
        <v>755</v>
      </c>
      <c r="B134" s="106">
        <v>0.13055555555555556</v>
      </c>
      <c r="C134" s="105"/>
    </row>
    <row r="135" spans="1:3">
      <c r="A135" s="106" t="s">
        <v>754</v>
      </c>
      <c r="B135" s="106">
        <v>0.21944444444444444</v>
      </c>
      <c r="C135" s="105"/>
    </row>
    <row r="136" spans="1:3">
      <c r="A136" s="106" t="s">
        <v>753</v>
      </c>
      <c r="B136" s="106">
        <v>0.3972222222222222</v>
      </c>
      <c r="C136" s="105"/>
    </row>
    <row r="137" spans="1:3">
      <c r="A137" s="106" t="s">
        <v>752</v>
      </c>
      <c r="B137" s="106">
        <v>0.75277777777777777</v>
      </c>
      <c r="C137" s="105"/>
    </row>
    <row r="138" spans="1:3">
      <c r="A138" s="106" t="s">
        <v>751</v>
      </c>
      <c r="B138" s="106">
        <v>1.4638888888888888</v>
      </c>
      <c r="C138" s="105"/>
    </row>
    <row r="139" spans="1:3">
      <c r="A139" s="106" t="s">
        <v>750</v>
      </c>
      <c r="B139" s="106">
        <v>2.8861111111111111</v>
      </c>
      <c r="C139" s="105"/>
    </row>
    <row r="140" spans="1:3">
      <c r="A140" s="106" t="s">
        <v>749</v>
      </c>
      <c r="B140" s="106">
        <v>5.7305555555555552</v>
      </c>
      <c r="C140" s="105"/>
    </row>
    <row r="141" spans="1:3">
      <c r="A141" s="106" t="s">
        <v>748</v>
      </c>
      <c r="B141" s="106" t="s">
        <v>747</v>
      </c>
      <c r="C141" s="105"/>
    </row>
    <row r="142" spans="1:3">
      <c r="A142" s="106" t="s">
        <v>746</v>
      </c>
      <c r="B142" s="106" t="s">
        <v>745</v>
      </c>
      <c r="C142" s="105"/>
    </row>
    <row r="143" spans="1:3">
      <c r="A143" s="106" t="s">
        <v>744</v>
      </c>
      <c r="B143" s="106" t="s">
        <v>743</v>
      </c>
      <c r="C143" s="105"/>
    </row>
    <row r="144" spans="1:3">
      <c r="A144" s="106" t="s">
        <v>742</v>
      </c>
      <c r="B144" s="106" t="s">
        <v>741</v>
      </c>
      <c r="C144" s="105"/>
    </row>
    <row r="145" spans="1:4">
      <c r="A145" s="106" t="s">
        <v>740</v>
      </c>
      <c r="B145" s="106" t="s">
        <v>739</v>
      </c>
      <c r="C145" s="105"/>
    </row>
    <row r="146" spans="1:4">
      <c r="A146" s="106" t="s">
        <v>738</v>
      </c>
      <c r="B146" s="106" t="s">
        <v>737</v>
      </c>
      <c r="C146" s="105"/>
    </row>
    <row r="147" spans="1:4">
      <c r="A147" s="106" t="s">
        <v>736</v>
      </c>
      <c r="B147" s="106" t="s">
        <v>735</v>
      </c>
      <c r="C147" s="105"/>
    </row>
    <row r="148" spans="1:4" ht="14.25">
      <c r="A148" s="108" t="s">
        <v>734</v>
      </c>
      <c r="B148" s="107"/>
      <c r="C148" s="104"/>
    </row>
    <row r="149" spans="1:4">
      <c r="A149" s="106" t="s">
        <v>733</v>
      </c>
      <c r="B149" s="106" t="s">
        <v>732</v>
      </c>
      <c r="C149" s="105"/>
    </row>
    <row r="150" spans="1:4">
      <c r="A150" s="106" t="s">
        <v>731</v>
      </c>
      <c r="B150" s="106" t="s">
        <v>730</v>
      </c>
      <c r="C150" s="105" t="s">
        <v>622</v>
      </c>
      <c r="D150" t="s">
        <v>629</v>
      </c>
    </row>
    <row r="151" spans="1:4" ht="14.25">
      <c r="A151" s="108" t="s">
        <v>729</v>
      </c>
      <c r="B151" s="107"/>
      <c r="C151" s="104"/>
    </row>
    <row r="152" spans="1:4">
      <c r="A152" s="106" t="s">
        <v>728</v>
      </c>
      <c r="B152" s="106" t="s">
        <v>727</v>
      </c>
      <c r="C152" s="105" t="s">
        <v>622</v>
      </c>
    </row>
    <row r="153" spans="1:4">
      <c r="A153" s="106" t="s">
        <v>726</v>
      </c>
      <c r="B153" s="106" t="s">
        <v>725</v>
      </c>
      <c r="C153" s="105"/>
    </row>
    <row r="154" spans="1:4" ht="14.25">
      <c r="A154" s="108" t="s">
        <v>724</v>
      </c>
      <c r="B154" s="107"/>
      <c r="C154" s="104"/>
    </row>
    <row r="155" spans="1:4">
      <c r="A155" s="106" t="s">
        <v>723</v>
      </c>
      <c r="B155" s="106" t="s">
        <v>722</v>
      </c>
      <c r="C155" s="105"/>
    </row>
    <row r="156" spans="1:4">
      <c r="A156" s="106" t="s">
        <v>721</v>
      </c>
      <c r="B156" s="106" t="s">
        <v>720</v>
      </c>
      <c r="C156" s="105" t="s">
        <v>622</v>
      </c>
      <c r="D156" t="s">
        <v>629</v>
      </c>
    </row>
    <row r="157" spans="1:4">
      <c r="A157" s="106" t="s">
        <v>719</v>
      </c>
      <c r="B157" s="106" t="s">
        <v>718</v>
      </c>
      <c r="C157" s="105"/>
    </row>
    <row r="158" spans="1:4">
      <c r="A158" s="106" t="s">
        <v>717</v>
      </c>
      <c r="B158" s="106" t="s">
        <v>716</v>
      </c>
      <c r="C158" s="105"/>
    </row>
    <row r="159" spans="1:4" ht="14.25">
      <c r="A159" s="108" t="s">
        <v>715</v>
      </c>
      <c r="B159" s="107"/>
      <c r="C159" s="104"/>
    </row>
    <row r="160" spans="1:4">
      <c r="A160" s="106" t="s">
        <v>714</v>
      </c>
      <c r="B160" s="106" t="s">
        <v>713</v>
      </c>
      <c r="C160" s="105"/>
    </row>
    <row r="161" spans="1:3">
      <c r="A161" s="106" t="s">
        <v>712</v>
      </c>
      <c r="B161" s="106" t="s">
        <v>711</v>
      </c>
      <c r="C161" s="105" t="s">
        <v>622</v>
      </c>
    </row>
    <row r="162" spans="1:3" ht="14.25">
      <c r="A162" s="108" t="s">
        <v>710</v>
      </c>
      <c r="B162" s="107"/>
      <c r="C162" s="104"/>
    </row>
    <row r="163" spans="1:3">
      <c r="A163" s="106" t="s">
        <v>709</v>
      </c>
      <c r="B163" s="106" t="s">
        <v>708</v>
      </c>
      <c r="C163" s="105" t="s">
        <v>622</v>
      </c>
    </row>
    <row r="164" spans="1:3">
      <c r="A164" s="106" t="s">
        <v>707</v>
      </c>
      <c r="B164" s="106" t="s">
        <v>706</v>
      </c>
      <c r="C164" s="105"/>
    </row>
    <row r="165" spans="1:3" ht="14.25">
      <c r="A165" s="108" t="s">
        <v>705</v>
      </c>
      <c r="B165" s="107"/>
      <c r="C165" s="104"/>
    </row>
    <row r="166" spans="1:3">
      <c r="A166" s="106" t="s">
        <v>704</v>
      </c>
      <c r="B166" s="106" t="s">
        <v>703</v>
      </c>
      <c r="C166" s="105"/>
    </row>
    <row r="167" spans="1:3">
      <c r="A167" s="106" t="s">
        <v>702</v>
      </c>
      <c r="B167" s="106" t="s">
        <v>701</v>
      </c>
      <c r="C167" s="105"/>
    </row>
    <row r="168" spans="1:3">
      <c r="A168" s="106" t="s">
        <v>700</v>
      </c>
      <c r="B168" s="106" t="s">
        <v>699</v>
      </c>
      <c r="C168" s="105" t="s">
        <v>622</v>
      </c>
    </row>
    <row r="169" spans="1:3">
      <c r="A169" s="106" t="s">
        <v>698</v>
      </c>
      <c r="B169" s="106" t="s">
        <v>697</v>
      </c>
      <c r="C169" s="105"/>
    </row>
    <row r="170" spans="1:3" ht="14.25">
      <c r="A170" s="108" t="s">
        <v>696</v>
      </c>
      <c r="B170" s="107"/>
      <c r="C170" s="104"/>
    </row>
    <row r="171" spans="1:3">
      <c r="A171" s="106" t="s">
        <v>695</v>
      </c>
      <c r="B171" s="106" t="s">
        <v>694</v>
      </c>
      <c r="C171" s="105"/>
    </row>
    <row r="172" spans="1:3">
      <c r="A172" s="106" t="s">
        <v>693</v>
      </c>
      <c r="B172" s="106" t="s">
        <v>692</v>
      </c>
      <c r="C172" s="105"/>
    </row>
    <row r="173" spans="1:3">
      <c r="A173" s="106" t="s">
        <v>691</v>
      </c>
      <c r="B173" s="106" t="s">
        <v>690</v>
      </c>
      <c r="C173" s="105"/>
    </row>
    <row r="174" spans="1:3">
      <c r="A174" s="106" t="s">
        <v>689</v>
      </c>
      <c r="B174" s="106" t="s">
        <v>688</v>
      </c>
      <c r="C174" s="105"/>
    </row>
    <row r="175" spans="1:3">
      <c r="A175" s="106" t="s">
        <v>687</v>
      </c>
      <c r="B175" s="106" t="s">
        <v>686</v>
      </c>
      <c r="C175" s="105"/>
    </row>
    <row r="176" spans="1:3">
      <c r="A176" s="106" t="s">
        <v>685</v>
      </c>
      <c r="B176" s="106" t="s">
        <v>684</v>
      </c>
      <c r="C176" s="105"/>
    </row>
    <row r="177" spans="1:3">
      <c r="A177" s="106" t="s">
        <v>683</v>
      </c>
      <c r="B177" s="106" t="s">
        <v>682</v>
      </c>
      <c r="C177" s="105"/>
    </row>
    <row r="178" spans="1:3">
      <c r="A178" s="106" t="s">
        <v>681</v>
      </c>
      <c r="B178" s="106" t="s">
        <v>680</v>
      </c>
      <c r="C178" s="105"/>
    </row>
    <row r="179" spans="1:3">
      <c r="A179" s="106" t="s">
        <v>679</v>
      </c>
      <c r="B179" s="106" t="s">
        <v>678</v>
      </c>
      <c r="C179" s="105"/>
    </row>
    <row r="180" spans="1:3">
      <c r="A180" s="106" t="s">
        <v>677</v>
      </c>
      <c r="B180" s="106" t="s">
        <v>676</v>
      </c>
      <c r="C180" s="105"/>
    </row>
    <row r="181" spans="1:3">
      <c r="A181" s="106" t="s">
        <v>675</v>
      </c>
      <c r="B181" s="106" t="s">
        <v>674</v>
      </c>
      <c r="C181" s="105"/>
    </row>
    <row r="182" spans="1:3">
      <c r="A182" s="106" t="s">
        <v>673</v>
      </c>
      <c r="B182" s="106" t="s">
        <v>672</v>
      </c>
      <c r="C182" s="105"/>
    </row>
    <row r="183" spans="1:3">
      <c r="A183" s="106" t="s">
        <v>671</v>
      </c>
      <c r="B183" s="106" t="s">
        <v>670</v>
      </c>
      <c r="C183" s="105"/>
    </row>
    <row r="184" spans="1:3">
      <c r="A184" s="106" t="s">
        <v>669</v>
      </c>
      <c r="B184" s="106" t="s">
        <v>668</v>
      </c>
      <c r="C184" s="105"/>
    </row>
    <row r="185" spans="1:3">
      <c r="A185" s="106" t="s">
        <v>667</v>
      </c>
      <c r="B185" s="106" t="s">
        <v>666</v>
      </c>
      <c r="C185" s="105"/>
    </row>
    <row r="186" spans="1:3">
      <c r="A186" s="106" t="s">
        <v>665</v>
      </c>
      <c r="B186" s="106" t="s">
        <v>664</v>
      </c>
      <c r="C186" s="105"/>
    </row>
    <row r="187" spans="1:3">
      <c r="A187" s="106" t="s">
        <v>663</v>
      </c>
      <c r="B187" s="106" t="s">
        <v>662</v>
      </c>
      <c r="C187" s="105"/>
    </row>
    <row r="188" spans="1:3">
      <c r="A188" s="106" t="s">
        <v>661</v>
      </c>
      <c r="B188" s="106" t="s">
        <v>660</v>
      </c>
      <c r="C188" s="105"/>
    </row>
    <row r="189" spans="1:3">
      <c r="A189" s="106" t="s">
        <v>659</v>
      </c>
      <c r="B189" s="106" t="s">
        <v>658</v>
      </c>
      <c r="C189" s="105"/>
    </row>
    <row r="190" spans="1:3">
      <c r="A190" s="106" t="s">
        <v>657</v>
      </c>
      <c r="B190" s="106" t="s">
        <v>656</v>
      </c>
      <c r="C190" s="105"/>
    </row>
    <row r="191" spans="1:3">
      <c r="A191" s="106" t="s">
        <v>655</v>
      </c>
      <c r="B191" s="106" t="s">
        <v>654</v>
      </c>
      <c r="C191" s="105"/>
    </row>
    <row r="192" spans="1:3">
      <c r="A192" s="106" t="s">
        <v>653</v>
      </c>
      <c r="B192" s="106" t="s">
        <v>652</v>
      </c>
      <c r="C192" s="105"/>
    </row>
    <row r="193" spans="1:4">
      <c r="A193" s="106" t="s">
        <v>651</v>
      </c>
      <c r="B193" s="106" t="s">
        <v>650</v>
      </c>
      <c r="C193" s="105"/>
    </row>
    <row r="194" spans="1:4">
      <c r="A194" s="106" t="s">
        <v>649</v>
      </c>
      <c r="B194" s="106" t="s">
        <v>648</v>
      </c>
      <c r="C194" s="105"/>
    </row>
    <row r="195" spans="1:4">
      <c r="A195" s="106" t="s">
        <v>647</v>
      </c>
      <c r="B195" s="106" t="s">
        <v>646</v>
      </c>
      <c r="C195" s="105"/>
    </row>
    <row r="196" spans="1:4">
      <c r="A196" s="106" t="s">
        <v>645</v>
      </c>
      <c r="B196" s="106" t="s">
        <v>644</v>
      </c>
      <c r="C196" s="105"/>
    </row>
    <row r="197" spans="1:4">
      <c r="A197" s="106" t="s">
        <v>643</v>
      </c>
      <c r="B197" s="106" t="s">
        <v>642</v>
      </c>
      <c r="C197" s="105"/>
    </row>
    <row r="198" spans="1:4">
      <c r="A198" s="106" t="s">
        <v>641</v>
      </c>
      <c r="B198" s="106" t="s">
        <v>640</v>
      </c>
      <c r="C198" s="105"/>
    </row>
    <row r="199" spans="1:4">
      <c r="A199" s="106" t="s">
        <v>639</v>
      </c>
      <c r="B199" s="106" t="s">
        <v>638</v>
      </c>
      <c r="C199" s="105"/>
    </row>
    <row r="200" spans="1:4">
      <c r="A200" s="106" t="s">
        <v>637</v>
      </c>
      <c r="B200" s="106" t="s">
        <v>636</v>
      </c>
      <c r="C200" s="105"/>
    </row>
    <row r="201" spans="1:4">
      <c r="A201" s="106" t="s">
        <v>635</v>
      </c>
      <c r="B201" s="106" t="s">
        <v>634</v>
      </c>
      <c r="C201" s="105"/>
    </row>
    <row r="202" spans="1:4">
      <c r="A202" s="106" t="s">
        <v>633</v>
      </c>
      <c r="B202" s="106" t="s">
        <v>632</v>
      </c>
      <c r="C202" s="105"/>
    </row>
    <row r="203" spans="1:4">
      <c r="A203" s="106" t="s">
        <v>631</v>
      </c>
      <c r="B203" s="106" t="s">
        <v>630</v>
      </c>
      <c r="C203" s="105" t="s">
        <v>622</v>
      </c>
      <c r="D203" t="s">
        <v>629</v>
      </c>
    </row>
    <row r="204" spans="1:4" ht="14.25">
      <c r="A204" s="108" t="s">
        <v>628</v>
      </c>
      <c r="B204" s="107"/>
      <c r="C204" s="104"/>
    </row>
    <row r="205" spans="1:4">
      <c r="A205" s="106" t="s">
        <v>627</v>
      </c>
      <c r="B205" s="106" t="s">
        <v>623</v>
      </c>
      <c r="C205" s="105"/>
    </row>
    <row r="206" spans="1:4">
      <c r="A206" s="106" t="s">
        <v>626</v>
      </c>
      <c r="B206" s="106" t="s">
        <v>620</v>
      </c>
      <c r="C206" s="105" t="s">
        <v>622</v>
      </c>
    </row>
    <row r="207" spans="1:4" ht="14.25">
      <c r="A207" s="108" t="s">
        <v>625</v>
      </c>
      <c r="B207" s="107"/>
      <c r="C207" s="104"/>
    </row>
    <row r="208" spans="1:4">
      <c r="A208" s="106" t="s">
        <v>624</v>
      </c>
      <c r="B208" s="106" t="s">
        <v>623</v>
      </c>
      <c r="C208" s="105" t="s">
        <v>622</v>
      </c>
    </row>
    <row r="209" spans="1:3">
      <c r="A209" s="106" t="s">
        <v>621</v>
      </c>
      <c r="B209" s="106" t="s">
        <v>620</v>
      </c>
      <c r="C209" s="105"/>
    </row>
  </sheetData>
  <autoFilter ref="A43:C209" xr:uid="{00000000-0009-0000-0000-000004000000}"/>
  <phoneticPr fontId="8"/>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
  <sheetViews>
    <sheetView topLeftCell="F46" zoomScale="90" zoomScaleNormal="90" workbookViewId="0">
      <selection activeCell="AA73" sqref="AA73"/>
    </sheetView>
  </sheetViews>
  <sheetFormatPr defaultRowHeight="13.5"/>
  <cols>
    <col min="1" max="1025" width="8.625" customWidth="1"/>
  </cols>
  <sheetData>
    <row r="2" spans="1:1">
      <c r="A2" s="49" t="s">
        <v>129</v>
      </c>
    </row>
  </sheetData>
  <phoneticPr fontId="8"/>
  <pageMargins left="0.7" right="0.7" top="0.75" bottom="0.75" header="0.51180555555555496" footer="0.51180555555555496"/>
  <pageSetup paperSize="9" firstPageNumber="0"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topLeftCell="A24" workbookViewId="0">
      <selection activeCell="L75" sqref="L75"/>
    </sheetView>
  </sheetViews>
  <sheetFormatPr defaultRowHeight="13.5"/>
  <cols>
    <col min="1" max="16384" width="9" style="83"/>
  </cols>
  <sheetData/>
  <phoneticPr fontId="8"/>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O67"/>
  <sheetViews>
    <sheetView topLeftCell="A26" workbookViewId="0">
      <selection activeCell="Q18" sqref="Q18"/>
    </sheetView>
  </sheetViews>
  <sheetFormatPr defaultRowHeight="13.5"/>
  <cols>
    <col min="1" max="9" width="9" style="83"/>
    <col min="10" max="15" width="9" style="85"/>
    <col min="16" max="16384" width="9" style="83"/>
  </cols>
  <sheetData>
    <row r="2" spans="1:11">
      <c r="A2" s="85" t="s">
        <v>519</v>
      </c>
      <c r="B2" s="85"/>
      <c r="C2" s="85"/>
      <c r="D2" s="85"/>
      <c r="E2" s="85"/>
      <c r="F2" s="85"/>
      <c r="G2" s="85"/>
      <c r="H2" s="85"/>
      <c r="J2" s="85" t="s">
        <v>558</v>
      </c>
    </row>
    <row r="3" spans="1:11">
      <c r="A3" s="85"/>
      <c r="B3" s="85"/>
      <c r="C3" s="85"/>
      <c r="D3" s="85"/>
      <c r="E3" s="85"/>
      <c r="F3" s="85"/>
      <c r="G3" s="85"/>
      <c r="H3" s="85"/>
    </row>
    <row r="4" spans="1:11">
      <c r="A4" s="85"/>
      <c r="B4" s="85" t="s">
        <v>520</v>
      </c>
      <c r="C4" s="85"/>
      <c r="D4" s="85"/>
      <c r="E4" s="85"/>
      <c r="F4" s="85"/>
      <c r="G4" s="85"/>
      <c r="H4" s="85"/>
      <c r="J4" s="85" t="s">
        <v>559</v>
      </c>
    </row>
    <row r="5" spans="1:11">
      <c r="A5" s="85" t="s">
        <v>521</v>
      </c>
      <c r="B5" s="85"/>
      <c r="C5" s="85"/>
      <c r="D5" s="85"/>
      <c r="E5" s="85"/>
      <c r="F5" s="85"/>
      <c r="G5" s="85"/>
      <c r="H5" s="85"/>
      <c r="K5" s="85" t="s">
        <v>494</v>
      </c>
    </row>
    <row r="6" spans="1:11">
      <c r="A6" s="85"/>
      <c r="B6" s="85" t="s">
        <v>522</v>
      </c>
      <c r="C6" s="85"/>
      <c r="D6" s="85"/>
      <c r="E6" s="85"/>
      <c r="F6" s="85"/>
      <c r="G6" s="85"/>
      <c r="H6" s="85"/>
      <c r="K6" s="85" t="s">
        <v>495</v>
      </c>
    </row>
    <row r="7" spans="1:11">
      <c r="A7" s="85"/>
      <c r="B7" s="85" t="s">
        <v>523</v>
      </c>
      <c r="C7" s="85"/>
      <c r="D7" s="85"/>
      <c r="E7" s="85"/>
      <c r="F7" s="85"/>
      <c r="G7" s="85"/>
      <c r="H7" s="85"/>
    </row>
    <row r="8" spans="1:11">
      <c r="A8" s="85" t="s">
        <v>524</v>
      </c>
      <c r="B8" s="85"/>
      <c r="C8" s="85"/>
      <c r="D8" s="85"/>
      <c r="E8" s="85"/>
      <c r="F8" s="85"/>
      <c r="G8" s="85"/>
      <c r="H8" s="85"/>
      <c r="K8" s="85" t="s">
        <v>496</v>
      </c>
    </row>
    <row r="9" spans="1:11">
      <c r="A9" s="85"/>
      <c r="B9" s="85" t="s">
        <v>489</v>
      </c>
      <c r="C9" s="85"/>
      <c r="D9" s="85"/>
      <c r="E9" s="85"/>
      <c r="F9" s="85"/>
      <c r="G9" s="85"/>
      <c r="H9" s="85"/>
      <c r="K9" s="85" t="s">
        <v>497</v>
      </c>
    </row>
    <row r="10" spans="1:11">
      <c r="A10" s="85"/>
      <c r="B10" s="85" t="s">
        <v>490</v>
      </c>
      <c r="C10" s="85"/>
      <c r="D10" s="85"/>
      <c r="E10" s="85"/>
      <c r="F10" s="85"/>
      <c r="G10" s="85"/>
      <c r="H10" s="85"/>
    </row>
    <row r="11" spans="1:11">
      <c r="A11" s="85"/>
      <c r="B11" s="85" t="s">
        <v>525</v>
      </c>
      <c r="C11" s="85"/>
      <c r="D11" s="85"/>
      <c r="E11" s="85"/>
      <c r="F11" s="85"/>
      <c r="G11" s="85"/>
      <c r="H11" s="85"/>
      <c r="K11" s="85" t="s">
        <v>498</v>
      </c>
    </row>
    <row r="12" spans="1:11">
      <c r="A12" s="85" t="s">
        <v>526</v>
      </c>
      <c r="B12" s="85"/>
      <c r="C12" s="85"/>
      <c r="D12" s="85"/>
      <c r="E12" s="85"/>
      <c r="F12" s="85"/>
      <c r="G12" s="85"/>
      <c r="H12" s="85"/>
      <c r="K12" s="85" t="s">
        <v>499</v>
      </c>
    </row>
    <row r="13" spans="1:11">
      <c r="A13" s="85"/>
      <c r="B13" s="85" t="s">
        <v>527</v>
      </c>
      <c r="C13" s="85"/>
      <c r="D13" s="85"/>
      <c r="E13" s="85"/>
      <c r="F13" s="85"/>
      <c r="G13" s="85"/>
      <c r="H13" s="85"/>
    </row>
    <row r="14" spans="1:11">
      <c r="A14" s="85"/>
      <c r="B14" s="85" t="s">
        <v>528</v>
      </c>
      <c r="C14" s="85"/>
      <c r="D14" s="85"/>
      <c r="E14" s="85"/>
      <c r="F14" s="85"/>
      <c r="G14" s="85"/>
      <c r="H14" s="85"/>
      <c r="K14" s="85" t="s">
        <v>500</v>
      </c>
    </row>
    <row r="15" spans="1:11">
      <c r="A15" s="85" t="s">
        <v>529</v>
      </c>
      <c r="B15" s="85"/>
      <c r="C15" s="85"/>
      <c r="D15" s="85"/>
      <c r="E15" s="85"/>
      <c r="F15" s="85"/>
      <c r="G15" s="85"/>
      <c r="H15" s="85"/>
      <c r="K15" s="85" t="s">
        <v>501</v>
      </c>
    </row>
    <row r="16" spans="1:11">
      <c r="A16" s="85"/>
      <c r="B16" s="85" t="s">
        <v>530</v>
      </c>
      <c r="C16" s="85"/>
      <c r="D16" s="85"/>
      <c r="E16" s="85"/>
      <c r="F16" s="85"/>
      <c r="G16" s="85"/>
      <c r="H16" s="85"/>
    </row>
    <row r="17" spans="1:11">
      <c r="A17" s="85"/>
      <c r="B17" s="85" t="s">
        <v>531</v>
      </c>
      <c r="C17" s="85"/>
      <c r="D17" s="85"/>
      <c r="E17" s="85"/>
      <c r="F17" s="85"/>
      <c r="G17" s="85"/>
      <c r="H17" s="85"/>
      <c r="J17" s="85" t="s">
        <v>560</v>
      </c>
    </row>
    <row r="18" spans="1:11">
      <c r="A18" s="85"/>
      <c r="B18" s="85"/>
      <c r="C18" s="85"/>
      <c r="D18" s="85"/>
      <c r="E18" s="85"/>
      <c r="F18" s="85"/>
      <c r="G18" s="85"/>
      <c r="H18" s="85"/>
      <c r="K18" s="85" t="s">
        <v>561</v>
      </c>
    </row>
    <row r="19" spans="1:11">
      <c r="A19" s="85" t="s">
        <v>532</v>
      </c>
      <c r="B19" s="85"/>
      <c r="C19" s="85"/>
      <c r="D19" s="85"/>
      <c r="E19" s="85"/>
      <c r="F19" s="85"/>
      <c r="G19" s="85"/>
      <c r="H19" s="85"/>
      <c r="K19" s="85" t="s">
        <v>502</v>
      </c>
    </row>
    <row r="20" spans="1:11">
      <c r="A20" s="85"/>
      <c r="B20" s="85" t="s">
        <v>533</v>
      </c>
      <c r="C20" s="85"/>
      <c r="D20" s="85"/>
      <c r="E20" s="85"/>
      <c r="F20" s="85"/>
      <c r="G20" s="85"/>
      <c r="H20" s="85"/>
      <c r="K20" s="85" t="s">
        <v>562</v>
      </c>
    </row>
    <row r="21" spans="1:11">
      <c r="A21" s="85"/>
      <c r="B21" s="85" t="s">
        <v>491</v>
      </c>
      <c r="C21" s="85"/>
      <c r="D21" s="85"/>
      <c r="E21" s="85"/>
      <c r="F21" s="85"/>
      <c r="G21" s="85"/>
      <c r="H21" s="85"/>
      <c r="I21" s="84"/>
      <c r="K21" s="85" t="s">
        <v>506</v>
      </c>
    </row>
    <row r="22" spans="1:11">
      <c r="A22" s="85"/>
      <c r="B22" s="85" t="s">
        <v>493</v>
      </c>
      <c r="C22" s="85"/>
      <c r="D22" s="85"/>
      <c r="E22" s="85"/>
      <c r="F22" s="85"/>
      <c r="G22" s="85"/>
      <c r="H22" s="85"/>
    </row>
    <row r="23" spans="1:11">
      <c r="A23" s="85"/>
      <c r="B23" s="85" t="s">
        <v>534</v>
      </c>
      <c r="C23" s="85"/>
      <c r="D23" s="85"/>
      <c r="E23" s="85"/>
      <c r="F23" s="85"/>
      <c r="G23" s="85"/>
      <c r="H23" s="85"/>
      <c r="K23" s="85" t="s">
        <v>503</v>
      </c>
    </row>
    <row r="24" spans="1:11">
      <c r="A24" s="85"/>
      <c r="B24" s="85" t="s">
        <v>535</v>
      </c>
      <c r="C24" s="85"/>
      <c r="D24" s="85"/>
      <c r="E24" s="85"/>
      <c r="F24" s="85"/>
      <c r="G24" s="85"/>
      <c r="H24" s="85"/>
      <c r="K24" s="85" t="s">
        <v>563</v>
      </c>
    </row>
    <row r="25" spans="1:11">
      <c r="A25" s="85"/>
      <c r="B25" s="85" t="s">
        <v>492</v>
      </c>
      <c r="C25" s="85"/>
      <c r="D25" s="85"/>
      <c r="E25" s="85"/>
      <c r="F25" s="85"/>
      <c r="G25" s="85"/>
      <c r="H25" s="85"/>
      <c r="K25" s="85" t="s">
        <v>564</v>
      </c>
    </row>
    <row r="26" spans="1:11">
      <c r="A26" s="85"/>
      <c r="B26" s="85" t="s">
        <v>536</v>
      </c>
      <c r="C26" s="85"/>
      <c r="D26" s="85"/>
      <c r="E26" s="85"/>
      <c r="F26" s="85"/>
      <c r="G26" s="85"/>
      <c r="H26" s="85"/>
    </row>
    <row r="27" spans="1:11">
      <c r="A27" s="85"/>
      <c r="B27" s="85"/>
      <c r="C27" s="85"/>
      <c r="D27" s="85"/>
      <c r="E27" s="85"/>
      <c r="F27" s="85"/>
      <c r="G27" s="85"/>
      <c r="H27" s="85"/>
      <c r="K27" s="85" t="s">
        <v>504</v>
      </c>
    </row>
    <row r="28" spans="1:11">
      <c r="A28" s="85" t="s">
        <v>537</v>
      </c>
      <c r="B28" s="85"/>
      <c r="C28" s="85"/>
      <c r="D28" s="85"/>
      <c r="E28" s="85"/>
      <c r="F28" s="85"/>
      <c r="G28" s="85"/>
      <c r="H28" s="85"/>
      <c r="K28" s="85" t="s">
        <v>565</v>
      </c>
    </row>
    <row r="29" spans="1:11">
      <c r="A29" s="85"/>
      <c r="B29" s="85" t="s">
        <v>514</v>
      </c>
      <c r="C29" s="85"/>
      <c r="D29" s="85"/>
      <c r="E29" s="85"/>
      <c r="F29" s="85"/>
      <c r="G29" s="85"/>
      <c r="H29" s="85"/>
      <c r="K29" s="85" t="s">
        <v>566</v>
      </c>
    </row>
    <row r="30" spans="1:11">
      <c r="A30" s="85"/>
      <c r="B30" s="85"/>
      <c r="C30" s="85" t="s">
        <v>515</v>
      </c>
      <c r="D30" s="85"/>
      <c r="E30" s="85"/>
      <c r="F30" s="85"/>
      <c r="G30" s="85"/>
      <c r="H30" s="85"/>
    </row>
    <row r="31" spans="1:11">
      <c r="A31" s="85"/>
      <c r="B31" s="85"/>
      <c r="C31" s="85" t="s">
        <v>516</v>
      </c>
      <c r="D31" s="85"/>
      <c r="E31" s="85"/>
      <c r="F31" s="85"/>
      <c r="G31" s="85"/>
      <c r="H31" s="85"/>
      <c r="K31" s="85" t="s">
        <v>507</v>
      </c>
    </row>
    <row r="32" spans="1:11">
      <c r="A32" s="85"/>
      <c r="B32" s="85"/>
      <c r="C32" s="85" t="s">
        <v>517</v>
      </c>
      <c r="D32" s="85"/>
      <c r="E32" s="85"/>
      <c r="F32" s="85"/>
      <c r="G32" s="85"/>
      <c r="H32" s="85"/>
      <c r="K32" s="85" t="s">
        <v>505</v>
      </c>
    </row>
    <row r="33" spans="1:11">
      <c r="A33" s="85"/>
      <c r="B33" s="85"/>
      <c r="C33" s="85"/>
      <c r="D33" s="85"/>
      <c r="E33" s="85"/>
      <c r="F33" s="85"/>
      <c r="G33" s="85"/>
      <c r="H33" s="85"/>
      <c r="K33" s="85" t="s">
        <v>567</v>
      </c>
    </row>
    <row r="34" spans="1:11">
      <c r="A34" s="85"/>
      <c r="B34" s="85" t="s">
        <v>518</v>
      </c>
      <c r="C34" s="85"/>
      <c r="D34" s="85"/>
      <c r="E34" s="85"/>
      <c r="F34" s="85"/>
      <c r="G34" s="85"/>
      <c r="H34" s="85"/>
      <c r="K34" s="85" t="s">
        <v>568</v>
      </c>
    </row>
    <row r="35" spans="1:11">
      <c r="A35" s="85"/>
      <c r="B35" s="85"/>
      <c r="C35" s="85" t="s">
        <v>538</v>
      </c>
      <c r="D35" s="85"/>
      <c r="E35" s="85"/>
      <c r="F35" s="85"/>
      <c r="G35" s="85"/>
      <c r="H35" s="85"/>
    </row>
    <row r="36" spans="1:11">
      <c r="A36" s="85"/>
      <c r="B36" s="85"/>
      <c r="C36" s="85" t="s">
        <v>539</v>
      </c>
      <c r="D36" s="85"/>
      <c r="E36" s="85"/>
      <c r="F36" s="85"/>
      <c r="G36" s="85"/>
      <c r="H36" s="85"/>
      <c r="J36" s="85" t="s">
        <v>541</v>
      </c>
    </row>
    <row r="37" spans="1:11">
      <c r="A37" s="85"/>
      <c r="B37" s="85"/>
      <c r="C37" s="85" t="s">
        <v>540</v>
      </c>
      <c r="D37" s="85"/>
      <c r="E37" s="85"/>
      <c r="F37" s="85"/>
      <c r="G37" s="85"/>
      <c r="H37" s="85"/>
      <c r="K37" s="85" t="s">
        <v>569</v>
      </c>
    </row>
    <row r="38" spans="1:11">
      <c r="A38" s="85"/>
      <c r="B38" s="85"/>
      <c r="C38" s="85"/>
      <c r="D38" s="85"/>
      <c r="E38" s="85"/>
      <c r="F38" s="85"/>
      <c r="G38" s="85"/>
      <c r="H38" s="85"/>
      <c r="K38" s="85" t="s">
        <v>570</v>
      </c>
    </row>
    <row r="39" spans="1:11">
      <c r="A39" s="85" t="s">
        <v>541</v>
      </c>
      <c r="B39" s="85"/>
      <c r="C39" s="85"/>
      <c r="D39" s="85"/>
      <c r="E39" s="85"/>
      <c r="F39" s="85"/>
      <c r="G39" s="85"/>
      <c r="H39" s="85"/>
    </row>
    <row r="40" spans="1:11">
      <c r="A40" s="85"/>
      <c r="B40" s="85" t="s">
        <v>542</v>
      </c>
      <c r="C40" s="85"/>
      <c r="D40" s="85"/>
      <c r="E40" s="85"/>
      <c r="F40" s="85"/>
      <c r="G40" s="85"/>
      <c r="H40" s="85"/>
      <c r="J40" s="85" t="s">
        <v>544</v>
      </c>
    </row>
    <row r="41" spans="1:11">
      <c r="A41" s="85"/>
      <c r="B41" s="85" t="s">
        <v>543</v>
      </c>
      <c r="C41" s="85"/>
      <c r="D41" s="85"/>
      <c r="E41" s="85"/>
      <c r="F41" s="85"/>
      <c r="G41" s="85"/>
      <c r="H41" s="85"/>
      <c r="K41" s="85" t="s">
        <v>571</v>
      </c>
    </row>
    <row r="42" spans="1:11">
      <c r="A42" s="85"/>
      <c r="B42" s="85"/>
      <c r="C42" s="85"/>
      <c r="D42" s="85"/>
      <c r="E42" s="85"/>
      <c r="F42" s="85"/>
      <c r="G42" s="85"/>
      <c r="H42" s="85"/>
      <c r="K42" s="85" t="s">
        <v>572</v>
      </c>
    </row>
    <row r="43" spans="1:11">
      <c r="A43" s="85" t="s">
        <v>544</v>
      </c>
      <c r="B43" s="85"/>
      <c r="C43" s="86"/>
      <c r="D43" s="85"/>
      <c r="E43" s="85"/>
      <c r="F43" s="85"/>
      <c r="G43" s="85"/>
      <c r="H43" s="85"/>
      <c r="K43" s="85" t="s">
        <v>573</v>
      </c>
    </row>
    <row r="44" spans="1:11">
      <c r="A44" s="85"/>
      <c r="B44" s="85" t="s">
        <v>545</v>
      </c>
      <c r="C44" s="86"/>
      <c r="D44" s="85"/>
      <c r="E44" s="85"/>
      <c r="F44" s="85"/>
      <c r="G44" s="85"/>
      <c r="H44" s="85"/>
      <c r="K44" s="85" t="s">
        <v>574</v>
      </c>
    </row>
    <row r="45" spans="1:11">
      <c r="A45" s="85"/>
      <c r="B45" s="85"/>
      <c r="C45" s="85" t="s">
        <v>546</v>
      </c>
      <c r="D45" s="85"/>
      <c r="E45" s="85"/>
      <c r="F45" s="85"/>
      <c r="G45" s="85"/>
      <c r="H45" s="85"/>
      <c r="K45" s="85" t="s">
        <v>575</v>
      </c>
    </row>
    <row r="46" spans="1:11">
      <c r="A46" s="85"/>
      <c r="B46" s="85"/>
      <c r="C46" s="85" t="s">
        <v>547</v>
      </c>
      <c r="D46" s="85"/>
      <c r="E46" s="85"/>
      <c r="F46" s="85"/>
      <c r="G46" s="85"/>
      <c r="H46" s="85"/>
    </row>
    <row r="47" spans="1:11">
      <c r="A47" s="85"/>
      <c r="B47" s="85"/>
      <c r="C47" s="85" t="s">
        <v>548</v>
      </c>
      <c r="D47" s="85"/>
      <c r="E47" s="85"/>
      <c r="F47" s="85"/>
      <c r="G47" s="85"/>
      <c r="H47" s="85"/>
      <c r="J47" s="85" t="s">
        <v>551</v>
      </c>
    </row>
    <row r="48" spans="1:11">
      <c r="A48" s="85"/>
      <c r="B48" s="85"/>
      <c r="C48" s="85" t="s">
        <v>549</v>
      </c>
      <c r="D48" s="85"/>
      <c r="E48" s="85"/>
      <c r="F48" s="85"/>
      <c r="G48" s="85"/>
      <c r="H48" s="85"/>
      <c r="K48" s="85" t="s">
        <v>576</v>
      </c>
    </row>
    <row r="49" spans="1:14">
      <c r="A49" s="85"/>
      <c r="B49" s="85"/>
      <c r="C49" s="85" t="s">
        <v>550</v>
      </c>
      <c r="D49" s="85"/>
      <c r="E49" s="85"/>
      <c r="F49" s="85"/>
      <c r="G49" s="85"/>
      <c r="H49" s="85"/>
    </row>
    <row r="50" spans="1:14">
      <c r="A50" s="85"/>
      <c r="B50" s="85"/>
      <c r="C50" s="85"/>
      <c r="D50" s="85"/>
      <c r="E50" s="85"/>
      <c r="F50" s="85"/>
      <c r="G50" s="85"/>
      <c r="H50" s="85"/>
    </row>
    <row r="51" spans="1:14">
      <c r="A51" s="85" t="s">
        <v>551</v>
      </c>
      <c r="B51" s="85"/>
      <c r="C51" s="85"/>
      <c r="D51" s="85"/>
      <c r="E51" s="85"/>
      <c r="F51" s="85"/>
      <c r="G51" s="85"/>
      <c r="H51" s="85"/>
    </row>
    <row r="52" spans="1:14">
      <c r="A52" s="85"/>
      <c r="B52" s="85" t="s">
        <v>552</v>
      </c>
      <c r="C52" s="85"/>
      <c r="D52" s="85"/>
      <c r="E52" s="85"/>
      <c r="F52" s="85"/>
      <c r="G52" s="85"/>
      <c r="H52" s="85"/>
    </row>
    <row r="53" spans="1:14">
      <c r="A53" s="85"/>
      <c r="B53" s="85"/>
      <c r="C53" s="85"/>
      <c r="D53" s="85"/>
      <c r="E53" s="85"/>
      <c r="F53" s="85"/>
      <c r="G53" s="85"/>
      <c r="H53" s="85"/>
    </row>
    <row r="54" spans="1:14">
      <c r="A54" s="85"/>
      <c r="B54" s="85"/>
      <c r="C54" s="85"/>
      <c r="D54" s="85"/>
      <c r="E54" s="85"/>
      <c r="F54" s="85"/>
      <c r="G54" s="85"/>
      <c r="H54" s="85"/>
    </row>
    <row r="55" spans="1:14">
      <c r="A55" s="85"/>
      <c r="B55" s="85"/>
      <c r="C55" s="85"/>
      <c r="D55" s="85"/>
      <c r="E55" s="85"/>
      <c r="F55" s="85"/>
      <c r="G55" s="85"/>
      <c r="H55" s="85"/>
    </row>
    <row r="56" spans="1:14">
      <c r="A56" s="85"/>
      <c r="B56" s="85"/>
      <c r="C56" s="85"/>
      <c r="D56" s="85"/>
      <c r="E56" s="85"/>
      <c r="F56" s="85"/>
      <c r="G56" s="85"/>
      <c r="H56" s="85"/>
    </row>
    <row r="59" spans="1:14">
      <c r="J59" s="85" t="s">
        <v>508</v>
      </c>
      <c r="K59" s="85" t="s">
        <v>554</v>
      </c>
      <c r="N59" s="85" t="s">
        <v>510</v>
      </c>
    </row>
    <row r="60" spans="1:14">
      <c r="K60" s="85" t="s">
        <v>553</v>
      </c>
      <c r="N60" s="85" t="s">
        <v>511</v>
      </c>
    </row>
    <row r="61" spans="1:14">
      <c r="K61" s="85" t="s">
        <v>556</v>
      </c>
      <c r="N61" s="85" t="s">
        <v>512</v>
      </c>
    </row>
    <row r="62" spans="1:14">
      <c r="K62" s="85" t="s">
        <v>555</v>
      </c>
      <c r="N62" s="85" t="s">
        <v>511</v>
      </c>
    </row>
    <row r="63" spans="1:14">
      <c r="K63" s="85" t="s">
        <v>557</v>
      </c>
      <c r="N63" s="85" t="s">
        <v>511</v>
      </c>
    </row>
    <row r="67" spans="10:14">
      <c r="J67" s="85" t="s">
        <v>508</v>
      </c>
      <c r="K67" s="85" t="s">
        <v>509</v>
      </c>
      <c r="N67" s="85" t="s">
        <v>513</v>
      </c>
    </row>
  </sheetData>
  <phoneticPr fontId="8"/>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286"/>
  <sheetViews>
    <sheetView topLeftCell="A266" zoomScale="90" zoomScaleNormal="90" workbookViewId="0">
      <selection activeCell="F285" sqref="F285"/>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9" t="s">
        <v>146</v>
      </c>
    </row>
    <row r="27" spans="1:2">
      <c r="B27" t="s">
        <v>147</v>
      </c>
    </row>
    <row r="28" spans="1:2">
      <c r="B28" t="s">
        <v>148</v>
      </c>
    </row>
    <row r="29" spans="1:2">
      <c r="B29" t="s">
        <v>149</v>
      </c>
    </row>
    <row r="30" spans="1:2">
      <c r="B30" t="s">
        <v>150</v>
      </c>
    </row>
    <row r="31" spans="1:2">
      <c r="B31" t="s">
        <v>151</v>
      </c>
    </row>
    <row r="32" spans="1:2">
      <c r="B32" s="49"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row r="275" spans="2:4" ht="17.25">
      <c r="B275" s="161" t="s">
        <v>435</v>
      </c>
      <c r="C275" s="50"/>
      <c r="D275" s="50"/>
    </row>
    <row r="276" spans="2:4">
      <c r="B276" s="50" t="s">
        <v>436</v>
      </c>
      <c r="C276" s="50"/>
      <c r="D276" s="50"/>
    </row>
    <row r="277" spans="2:4">
      <c r="B277" s="50">
        <v>44.3</v>
      </c>
      <c r="C277" s="50" t="s">
        <v>437</v>
      </c>
      <c r="D277" s="50"/>
    </row>
    <row r="278" spans="2:4">
      <c r="B278" s="50">
        <f>B277*1000</f>
        <v>44300</v>
      </c>
      <c r="C278" s="50" t="s">
        <v>438</v>
      </c>
      <c r="D278" s="50"/>
    </row>
    <row r="279" spans="2:4">
      <c r="B279" s="50">
        <f>B278*2*2</f>
        <v>177200</v>
      </c>
      <c r="C279" s="50" t="s">
        <v>439</v>
      </c>
      <c r="D279" s="50"/>
    </row>
    <row r="280" spans="2:4">
      <c r="B280" s="50">
        <f>B279/1000</f>
        <v>177.2</v>
      </c>
      <c r="C280" s="50" t="s">
        <v>440</v>
      </c>
      <c r="D280" s="50"/>
    </row>
    <row r="281" spans="2:4">
      <c r="B281" s="50"/>
      <c r="C281" s="50"/>
      <c r="D281" s="50"/>
    </row>
    <row r="282" spans="2:4">
      <c r="B282" s="50" t="s">
        <v>441</v>
      </c>
      <c r="C282" s="50"/>
      <c r="D282" s="50"/>
    </row>
    <row r="283" spans="2:4">
      <c r="B283" s="50">
        <v>12</v>
      </c>
      <c r="C283" s="50" t="s">
        <v>442</v>
      </c>
      <c r="D283" s="50"/>
    </row>
    <row r="284" spans="2:4">
      <c r="B284" s="50">
        <f>B283*1000000</f>
        <v>12000000</v>
      </c>
      <c r="C284" s="50" t="s">
        <v>443</v>
      </c>
      <c r="D284" s="50"/>
    </row>
    <row r="285" spans="2:4">
      <c r="B285" s="50">
        <f>B284/1000/8</f>
        <v>1500</v>
      </c>
      <c r="C285" s="50" t="s">
        <v>440</v>
      </c>
      <c r="D285" s="50"/>
    </row>
    <row r="286" spans="2:4">
      <c r="B286" s="50"/>
      <c r="C286" s="50"/>
      <c r="D286" s="50"/>
    </row>
  </sheetData>
  <phoneticPr fontId="8"/>
  <hyperlinks>
    <hyperlink ref="B2" r:id="rId1" xr:uid="{00000000-0004-0000-0800-000000000000}"/>
  </hyperlinks>
  <pageMargins left="0.7" right="0.7" top="0.75" bottom="0.75" header="0.51180555555555496" footer="0.51180555555555496"/>
  <pageSetup paperSize="9" firstPageNumber="0" orientation="portrait" horizontalDpi="300" verticalDpi="300"/>
  <drawing r:id="rId2"/>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143</vt:i4>
      </vt:variant>
    </vt:vector>
  </HeadingPairs>
  <TitlesOfParts>
    <vt:vector size="156" baseType="lpstr">
      <vt:lpstr>CPU</vt:lpstr>
      <vt:lpstr>Oscillator Control</vt:lpstr>
      <vt:lpstr>OTGレジスタ比較</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参考資料 inquiry</vt:lpstr>
      <vt:lpstr>Amp</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mura01</cp:lastModifiedBy>
  <cp:revision>46</cp:revision>
  <dcterms:created xsi:type="dcterms:W3CDTF">2017-02-11T03:45:46Z</dcterms:created>
  <dcterms:modified xsi:type="dcterms:W3CDTF">2020-01-23T12:38:51Z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